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nic\Desktop\"/>
    </mc:Choice>
  </mc:AlternateContent>
  <bookViews>
    <workbookView xWindow="0" yWindow="0" windowWidth="28800" windowHeight="12300"/>
  </bookViews>
  <sheets>
    <sheet name="07625" sheetId="2" r:id="rId1"/>
  </sheets>
  <definedNames>
    <definedName name="_FiltarBaze" localSheetId="0" hidden="1">'07625'!$B$1:$V$277</definedName>
    <definedName name="_xlnm._FilterDatabase" localSheetId="0" hidden="1">'07625'!$B$1:$X$274</definedName>
    <definedName name="_Hlk30594087" localSheetId="0">'07625'!#REF!</definedName>
    <definedName name="OLE_LINK1" localSheetId="0">'07625'!#REF!</definedName>
    <definedName name="_xlnm.Print_Titles" localSheetId="0">'07625'!$2:$2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2" l="1"/>
  <c r="W4" i="2"/>
  <c r="U4" i="2"/>
  <c r="X3" i="2"/>
  <c r="W3" i="2"/>
  <c r="U3" i="2"/>
  <c r="Y62" i="2" l="1"/>
  <c r="Z62" i="2"/>
  <c r="AA62" i="2"/>
  <c r="Z874" i="2"/>
  <c r="AA874" i="2"/>
  <c r="Z1062" i="2"/>
  <c r="AA1062" i="2"/>
  <c r="S15" i="2"/>
  <c r="T15" i="2"/>
  <c r="U15" i="2"/>
  <c r="V15" i="2"/>
  <c r="W15" i="2"/>
  <c r="X15" i="2"/>
  <c r="S17" i="2"/>
  <c r="S16" i="2" s="1"/>
  <c r="T17" i="2"/>
  <c r="T16" i="2" s="1"/>
  <c r="U17" i="2"/>
  <c r="U16" i="2" s="1"/>
  <c r="V17" i="2"/>
  <c r="V16" i="2" s="1"/>
  <c r="W17" i="2"/>
  <c r="W16" i="2" s="1"/>
  <c r="X17" i="2"/>
  <c r="X16" i="2" s="1"/>
  <c r="S19" i="2"/>
  <c r="U19" i="2"/>
  <c r="W19" i="2"/>
  <c r="X19" i="2"/>
  <c r="S23" i="2"/>
  <c r="U23" i="2"/>
  <c r="W23" i="2"/>
  <c r="X23" i="2"/>
  <c r="S24" i="2"/>
  <c r="T24" i="2"/>
  <c r="U24" i="2"/>
  <c r="V24" i="2"/>
  <c r="W24" i="2"/>
  <c r="X24" i="2"/>
  <c r="S25" i="2"/>
  <c r="U25" i="2"/>
  <c r="W25" i="2"/>
  <c r="X25" i="2"/>
  <c r="S26" i="2"/>
  <c r="T26" i="2"/>
  <c r="U26" i="2"/>
  <c r="V26" i="2"/>
  <c r="W26" i="2"/>
  <c r="X26" i="2"/>
  <c r="S27" i="2"/>
  <c r="T27" i="2"/>
  <c r="U27" i="2"/>
  <c r="V27" i="2"/>
  <c r="W27" i="2"/>
  <c r="X27" i="2"/>
  <c r="S28" i="2"/>
  <c r="T28" i="2"/>
  <c r="U28" i="2"/>
  <c r="V28" i="2"/>
  <c r="W28" i="2"/>
  <c r="X28" i="2"/>
  <c r="S29" i="2"/>
  <c r="T29" i="2"/>
  <c r="U29" i="2"/>
  <c r="V29" i="2"/>
  <c r="W29" i="2"/>
  <c r="X29" i="2"/>
  <c r="S30" i="2"/>
  <c r="T30" i="2"/>
  <c r="U30" i="2"/>
  <c r="V30" i="2"/>
  <c r="W30" i="2"/>
  <c r="X30" i="2"/>
  <c r="S31" i="2"/>
  <c r="S22" i="2" s="1"/>
  <c r="T31" i="2"/>
  <c r="T22" i="2" s="1"/>
  <c r="U31" i="2"/>
  <c r="U22" i="2" s="1"/>
  <c r="V31" i="2"/>
  <c r="V22" i="2" s="1"/>
  <c r="W31" i="2"/>
  <c r="W22" i="2" s="1"/>
  <c r="X31" i="2"/>
  <c r="X22" i="2" s="1"/>
  <c r="T32" i="2"/>
  <c r="T23" i="2" s="1"/>
  <c r="V32" i="2"/>
  <c r="T35" i="2"/>
  <c r="V35" i="2"/>
  <c r="V25" i="2" s="1"/>
  <c r="S65" i="2"/>
  <c r="T65" i="2"/>
  <c r="U65" i="2"/>
  <c r="V65" i="2"/>
  <c r="W65" i="2"/>
  <c r="X65" i="2"/>
  <c r="X7" i="2" s="1"/>
  <c r="S67" i="2"/>
  <c r="T67" i="2"/>
  <c r="U67" i="2"/>
  <c r="V67" i="2"/>
  <c r="W67" i="2"/>
  <c r="X67" i="2"/>
  <c r="S68" i="2"/>
  <c r="T68" i="2"/>
  <c r="U68" i="2"/>
  <c r="V68" i="2"/>
  <c r="W68" i="2"/>
  <c r="X68" i="2"/>
  <c r="S72" i="2"/>
  <c r="T72" i="2"/>
  <c r="U72" i="2"/>
  <c r="V72" i="2"/>
  <c r="W72" i="2"/>
  <c r="X72" i="2"/>
  <c r="S74" i="2"/>
  <c r="S73" i="2" s="1"/>
  <c r="T74" i="2"/>
  <c r="T73" i="2" s="1"/>
  <c r="U74" i="2"/>
  <c r="U73" i="2" s="1"/>
  <c r="V74" i="2"/>
  <c r="V73" i="2" s="1"/>
  <c r="W74" i="2"/>
  <c r="W73" i="2" s="1"/>
  <c r="X74" i="2"/>
  <c r="X73" i="2" s="1"/>
  <c r="S77" i="2"/>
  <c r="S6" i="2" s="1"/>
  <c r="T77" i="2"/>
  <c r="T6" i="2" s="1"/>
  <c r="U77" i="2"/>
  <c r="U6" i="2" s="1"/>
  <c r="V77" i="2"/>
  <c r="V6" i="2" s="1"/>
  <c r="W77" i="2"/>
  <c r="W6" i="2" s="1"/>
  <c r="X77" i="2"/>
  <c r="X6" i="2" s="1"/>
  <c r="S79" i="2"/>
  <c r="T79" i="2"/>
  <c r="U79" i="2"/>
  <c r="V79" i="2"/>
  <c r="W79" i="2"/>
  <c r="X79" i="2"/>
  <c r="S80" i="2"/>
  <c r="T80" i="2"/>
  <c r="U80" i="2"/>
  <c r="V80" i="2"/>
  <c r="W80" i="2"/>
  <c r="X80" i="2"/>
  <c r="S81" i="2"/>
  <c r="T81" i="2"/>
  <c r="U81" i="2"/>
  <c r="V81" i="2"/>
  <c r="W81" i="2"/>
  <c r="X81" i="2"/>
  <c r="S86" i="2"/>
  <c r="U86" i="2"/>
  <c r="W86" i="2"/>
  <c r="X86" i="2"/>
  <c r="S88" i="2"/>
  <c r="S87" i="2" s="1"/>
  <c r="U88" i="2"/>
  <c r="U87" i="2" s="1"/>
  <c r="W88" i="2"/>
  <c r="W87" i="2" s="1"/>
  <c r="X88" i="2"/>
  <c r="X87" i="2" s="1"/>
  <c r="T89" i="2"/>
  <c r="T86" i="2" s="1"/>
  <c r="V89" i="2"/>
  <c r="V88" i="2" s="1"/>
  <c r="V87" i="2" s="1"/>
  <c r="S91" i="2"/>
  <c r="T91" i="2"/>
  <c r="U91" i="2"/>
  <c r="V91" i="2"/>
  <c r="W91" i="2"/>
  <c r="X91" i="2"/>
  <c r="S93" i="2"/>
  <c r="S92" i="2" s="1"/>
  <c r="T93" i="2"/>
  <c r="T92" i="2" s="1"/>
  <c r="U93" i="2"/>
  <c r="U92" i="2" s="1"/>
  <c r="V93" i="2"/>
  <c r="V92" i="2" s="1"/>
  <c r="W93" i="2"/>
  <c r="W92" i="2" s="1"/>
  <c r="X93" i="2"/>
  <c r="X92" i="2" s="1"/>
  <c r="S95" i="2"/>
  <c r="T95" i="2"/>
  <c r="U95" i="2"/>
  <c r="V95" i="2"/>
  <c r="W95" i="2"/>
  <c r="X95" i="2"/>
  <c r="S97" i="2"/>
  <c r="S96" i="2" s="1"/>
  <c r="T97" i="2"/>
  <c r="T96" i="2" s="1"/>
  <c r="U97" i="2"/>
  <c r="U96" i="2" s="1"/>
  <c r="V97" i="2"/>
  <c r="V96" i="2" s="1"/>
  <c r="W97" i="2"/>
  <c r="W96" i="2" s="1"/>
  <c r="X97" i="2"/>
  <c r="X96" i="2" s="1"/>
  <c r="S100" i="2"/>
  <c r="T100" i="2"/>
  <c r="U100" i="2"/>
  <c r="V100" i="2"/>
  <c r="W100" i="2"/>
  <c r="X100" i="2"/>
  <c r="S102" i="2"/>
  <c r="S101" i="2" s="1"/>
  <c r="T102" i="2"/>
  <c r="T101" i="2" s="1"/>
  <c r="U102" i="2"/>
  <c r="U101" i="2" s="1"/>
  <c r="V102" i="2"/>
  <c r="V101" i="2" s="1"/>
  <c r="W102" i="2"/>
  <c r="W101" i="2" s="1"/>
  <c r="X102" i="2"/>
  <c r="X101" i="2" s="1"/>
  <c r="S105" i="2"/>
  <c r="T105" i="2"/>
  <c r="U105" i="2"/>
  <c r="V105" i="2"/>
  <c r="W105" i="2"/>
  <c r="X105" i="2"/>
  <c r="S107" i="2"/>
  <c r="S106" i="2" s="1"/>
  <c r="T107" i="2"/>
  <c r="T106" i="2" s="1"/>
  <c r="U107" i="2"/>
  <c r="U106" i="2" s="1"/>
  <c r="V107" i="2"/>
  <c r="V106" i="2" s="1"/>
  <c r="W107" i="2"/>
  <c r="W106" i="2" s="1"/>
  <c r="X107" i="2"/>
  <c r="X106" i="2" s="1"/>
  <c r="S109" i="2"/>
  <c r="T109" i="2"/>
  <c r="U109" i="2"/>
  <c r="V109" i="2"/>
  <c r="W109" i="2"/>
  <c r="X109" i="2"/>
  <c r="S111" i="2"/>
  <c r="T111" i="2"/>
  <c r="U111" i="2"/>
  <c r="V111" i="2"/>
  <c r="W111" i="2"/>
  <c r="X111" i="2"/>
  <c r="S112" i="2"/>
  <c r="T112" i="2"/>
  <c r="U112" i="2"/>
  <c r="V112" i="2"/>
  <c r="W112" i="2"/>
  <c r="X112" i="2"/>
  <c r="S113" i="2"/>
  <c r="T113" i="2"/>
  <c r="U113" i="2"/>
  <c r="V113" i="2"/>
  <c r="W113" i="2"/>
  <c r="X113" i="2"/>
  <c r="S124" i="2"/>
  <c r="T124" i="2"/>
  <c r="U124" i="2"/>
  <c r="V124" i="2"/>
  <c r="W124" i="2"/>
  <c r="X124" i="2"/>
  <c r="S126" i="2"/>
  <c r="S125" i="2" s="1"/>
  <c r="T126" i="2"/>
  <c r="T125" i="2" s="1"/>
  <c r="U126" i="2"/>
  <c r="U125" i="2" s="1"/>
  <c r="V126" i="2"/>
  <c r="V125" i="2" s="1"/>
  <c r="W126" i="2"/>
  <c r="W125" i="2" s="1"/>
  <c r="X126" i="2"/>
  <c r="X125" i="2" s="1"/>
  <c r="S129" i="2"/>
  <c r="U129" i="2"/>
  <c r="W129" i="2"/>
  <c r="X129" i="2"/>
  <c r="S131" i="2"/>
  <c r="S130" i="2" s="1"/>
  <c r="U131" i="2"/>
  <c r="U130" i="2" s="1"/>
  <c r="W131" i="2"/>
  <c r="W130" i="2" s="1"/>
  <c r="X131" i="2"/>
  <c r="X130" i="2" s="1"/>
  <c r="T133" i="2"/>
  <c r="T129" i="2" s="1"/>
  <c r="V133" i="2"/>
  <c r="V129" i="2" s="1"/>
  <c r="S134" i="2"/>
  <c r="T134" i="2"/>
  <c r="U134" i="2"/>
  <c r="V134" i="2"/>
  <c r="W134" i="2"/>
  <c r="X134" i="2"/>
  <c r="S136" i="2"/>
  <c r="S135" i="2" s="1"/>
  <c r="T136" i="2"/>
  <c r="T135" i="2" s="1"/>
  <c r="U136" i="2"/>
  <c r="U135" i="2" s="1"/>
  <c r="V136" i="2"/>
  <c r="V135" i="2" s="1"/>
  <c r="W136" i="2"/>
  <c r="W135" i="2" s="1"/>
  <c r="X136" i="2"/>
  <c r="X135" i="2" s="1"/>
  <c r="S139" i="2"/>
  <c r="T139" i="2"/>
  <c r="U139" i="2"/>
  <c r="U5" i="2" s="1"/>
  <c r="V139" i="2"/>
  <c r="V5" i="2" s="1"/>
  <c r="W139" i="2"/>
  <c r="W5" i="2" s="1"/>
  <c r="X139" i="2"/>
  <c r="X5" i="2" s="1"/>
  <c r="S142" i="2"/>
  <c r="T142" i="2"/>
  <c r="U142" i="2"/>
  <c r="V142" i="2"/>
  <c r="W142" i="2"/>
  <c r="X142" i="2"/>
  <c r="S143" i="2"/>
  <c r="T143" i="2"/>
  <c r="U143" i="2"/>
  <c r="V143" i="2"/>
  <c r="W143" i="2"/>
  <c r="X143" i="2"/>
  <c r="S144" i="2"/>
  <c r="T144" i="2"/>
  <c r="U144" i="2"/>
  <c r="V144" i="2"/>
  <c r="W144" i="2"/>
  <c r="X144" i="2"/>
  <c r="S145" i="2"/>
  <c r="T145" i="2"/>
  <c r="U145" i="2"/>
  <c r="V145" i="2"/>
  <c r="W145" i="2"/>
  <c r="X145" i="2"/>
  <c r="S151" i="2"/>
  <c r="T151" i="2"/>
  <c r="U151" i="2"/>
  <c r="V151" i="2"/>
  <c r="W151" i="2"/>
  <c r="X151" i="2"/>
  <c r="S154" i="2"/>
  <c r="T154" i="2"/>
  <c r="U154" i="2"/>
  <c r="V154" i="2"/>
  <c r="W154" i="2"/>
  <c r="X154" i="2"/>
  <c r="S155" i="2"/>
  <c r="T155" i="2"/>
  <c r="U155" i="2"/>
  <c r="V155" i="2"/>
  <c r="W155" i="2"/>
  <c r="X155" i="2"/>
  <c r="S156" i="2"/>
  <c r="T156" i="2"/>
  <c r="U156" i="2"/>
  <c r="V156" i="2"/>
  <c r="W156" i="2"/>
  <c r="X156" i="2"/>
  <c r="S157" i="2"/>
  <c r="T157" i="2"/>
  <c r="U157" i="2"/>
  <c r="V157" i="2"/>
  <c r="W157" i="2"/>
  <c r="X157" i="2"/>
  <c r="S163" i="2"/>
  <c r="T163" i="2"/>
  <c r="U163" i="2"/>
  <c r="V163" i="2"/>
  <c r="W163" i="2"/>
  <c r="X163" i="2"/>
  <c r="S165" i="2"/>
  <c r="T165" i="2"/>
  <c r="U165" i="2"/>
  <c r="V165" i="2"/>
  <c r="W165" i="2"/>
  <c r="X165" i="2"/>
  <c r="S166" i="2"/>
  <c r="T166" i="2"/>
  <c r="U166" i="2"/>
  <c r="V166" i="2"/>
  <c r="W166" i="2"/>
  <c r="X166" i="2"/>
  <c r="S167" i="2"/>
  <c r="T167" i="2"/>
  <c r="U167" i="2"/>
  <c r="V167" i="2"/>
  <c r="W167" i="2"/>
  <c r="X167" i="2"/>
  <c r="S174" i="2"/>
  <c r="U174" i="2"/>
  <c r="W174" i="2"/>
  <c r="X174" i="2"/>
  <c r="S178" i="2"/>
  <c r="T178" i="2"/>
  <c r="U178" i="2"/>
  <c r="V178" i="2"/>
  <c r="W178" i="2"/>
  <c r="X178" i="2"/>
  <c r="S179" i="2"/>
  <c r="T179" i="2"/>
  <c r="U179" i="2"/>
  <c r="V179" i="2"/>
  <c r="W179" i="2"/>
  <c r="X179" i="2"/>
  <c r="S180" i="2"/>
  <c r="T180" i="2"/>
  <c r="U180" i="2"/>
  <c r="V180" i="2"/>
  <c r="W180" i="2"/>
  <c r="X180" i="2"/>
  <c r="S181" i="2"/>
  <c r="T181" i="2"/>
  <c r="U181" i="2"/>
  <c r="V181" i="2"/>
  <c r="W181" i="2"/>
  <c r="X181" i="2"/>
  <c r="S182" i="2"/>
  <c r="S177" i="2" s="1"/>
  <c r="U182" i="2"/>
  <c r="W182" i="2"/>
  <c r="X182" i="2"/>
  <c r="T189" i="2"/>
  <c r="T174" i="2" s="1"/>
  <c r="V189" i="2"/>
  <c r="V182" i="2" s="1"/>
  <c r="S190" i="2"/>
  <c r="T190" i="2"/>
  <c r="U190" i="2"/>
  <c r="V190" i="2"/>
  <c r="W190" i="2"/>
  <c r="X190" i="2"/>
  <c r="S193" i="2"/>
  <c r="S191" i="2" s="1"/>
  <c r="T193" i="2"/>
  <c r="T191" i="2" s="1"/>
  <c r="U193" i="2"/>
  <c r="U191" i="2" s="1"/>
  <c r="V193" i="2"/>
  <c r="V191" i="2" s="1"/>
  <c r="W193" i="2"/>
  <c r="W191" i="2" s="1"/>
  <c r="X193" i="2"/>
  <c r="X191" i="2" s="1"/>
  <c r="S194" i="2"/>
  <c r="S192" i="2" s="1"/>
  <c r="T194" i="2"/>
  <c r="T192" i="2" s="1"/>
  <c r="U194" i="2"/>
  <c r="U192" i="2" s="1"/>
  <c r="V194" i="2"/>
  <c r="V192" i="2" s="1"/>
  <c r="W194" i="2"/>
  <c r="W192" i="2" s="1"/>
  <c r="X194" i="2"/>
  <c r="X192" i="2" s="1"/>
  <c r="S197" i="2"/>
  <c r="T197" i="2"/>
  <c r="U197" i="2"/>
  <c r="V197" i="2"/>
  <c r="W197" i="2"/>
  <c r="X197" i="2"/>
  <c r="S202" i="2"/>
  <c r="S198" i="2" s="1"/>
  <c r="T202" i="2"/>
  <c r="T198" i="2" s="1"/>
  <c r="U202" i="2"/>
  <c r="U198" i="2" s="1"/>
  <c r="V202" i="2"/>
  <c r="V198" i="2" s="1"/>
  <c r="W202" i="2"/>
  <c r="W198" i="2" s="1"/>
  <c r="X202" i="2"/>
  <c r="X198" i="2" s="1"/>
  <c r="S203" i="2"/>
  <c r="S199" i="2" s="1"/>
  <c r="T203" i="2"/>
  <c r="T199" i="2" s="1"/>
  <c r="U203" i="2"/>
  <c r="U199" i="2" s="1"/>
  <c r="V203" i="2"/>
  <c r="V199" i="2" s="1"/>
  <c r="W203" i="2"/>
  <c r="W199" i="2" s="1"/>
  <c r="X203" i="2"/>
  <c r="X199" i="2" s="1"/>
  <c r="S204" i="2"/>
  <c r="T204" i="2"/>
  <c r="U204" i="2"/>
  <c r="V204" i="2"/>
  <c r="W204" i="2"/>
  <c r="X204" i="2"/>
  <c r="S205" i="2"/>
  <c r="T205" i="2"/>
  <c r="U205" i="2"/>
  <c r="V205" i="2"/>
  <c r="W205" i="2"/>
  <c r="X205" i="2"/>
  <c r="S206" i="2"/>
  <c r="S201" i="2" s="1"/>
  <c r="T206" i="2"/>
  <c r="T201" i="2" s="1"/>
  <c r="U206" i="2"/>
  <c r="U201" i="2" s="1"/>
  <c r="V206" i="2"/>
  <c r="V201" i="2" s="1"/>
  <c r="W206" i="2"/>
  <c r="W201" i="2" s="1"/>
  <c r="X206" i="2"/>
  <c r="X201" i="2" s="1"/>
  <c r="S213" i="2"/>
  <c r="T213" i="2"/>
  <c r="U213" i="2"/>
  <c r="V213" i="2"/>
  <c r="W213" i="2"/>
  <c r="X213" i="2"/>
  <c r="S216" i="2"/>
  <c r="S214" i="2" s="1"/>
  <c r="T216" i="2"/>
  <c r="T214" i="2" s="1"/>
  <c r="U216" i="2"/>
  <c r="U214" i="2" s="1"/>
  <c r="V216" i="2"/>
  <c r="V214" i="2" s="1"/>
  <c r="W216" i="2"/>
  <c r="W214" i="2" s="1"/>
  <c r="X216" i="2"/>
  <c r="X214" i="2" s="1"/>
  <c r="S217" i="2"/>
  <c r="S215" i="2" s="1"/>
  <c r="T217" i="2"/>
  <c r="T215" i="2" s="1"/>
  <c r="U217" i="2"/>
  <c r="U215" i="2" s="1"/>
  <c r="V217" i="2"/>
  <c r="V215" i="2" s="1"/>
  <c r="W217" i="2"/>
  <c r="W215" i="2" s="1"/>
  <c r="X217" i="2"/>
  <c r="X215" i="2" s="1"/>
  <c r="S220" i="2"/>
  <c r="T220" i="2"/>
  <c r="U220" i="2"/>
  <c r="V220" i="2"/>
  <c r="W220" i="2"/>
  <c r="X220" i="2"/>
  <c r="S222" i="2"/>
  <c r="S221" i="2" s="1"/>
  <c r="T222" i="2"/>
  <c r="T221" i="2" s="1"/>
  <c r="U222" i="2"/>
  <c r="U221" i="2" s="1"/>
  <c r="V222" i="2"/>
  <c r="V221" i="2" s="1"/>
  <c r="W222" i="2"/>
  <c r="W221" i="2" s="1"/>
  <c r="X222" i="2"/>
  <c r="X221" i="2" s="1"/>
  <c r="S224" i="2"/>
  <c r="U224" i="2"/>
  <c r="W224" i="2"/>
  <c r="X224" i="2"/>
  <c r="S227" i="2"/>
  <c r="S225" i="2" s="1"/>
  <c r="T227" i="2"/>
  <c r="T225" i="2" s="1"/>
  <c r="U227" i="2"/>
  <c r="U225" i="2" s="1"/>
  <c r="V227" i="2"/>
  <c r="V225" i="2" s="1"/>
  <c r="W227" i="2"/>
  <c r="W225" i="2" s="1"/>
  <c r="X227" i="2"/>
  <c r="X225" i="2" s="1"/>
  <c r="S228" i="2"/>
  <c r="U228" i="2"/>
  <c r="W228" i="2"/>
  <c r="X228" i="2"/>
  <c r="S229" i="2"/>
  <c r="T229" i="2"/>
  <c r="U229" i="2"/>
  <c r="V229" i="2"/>
  <c r="W229" i="2"/>
  <c r="X229" i="2"/>
  <c r="T231" i="2"/>
  <c r="T224" i="2" s="1"/>
  <c r="V231" i="2"/>
  <c r="V224" i="2" s="1"/>
  <c r="S237" i="2"/>
  <c r="T237" i="2"/>
  <c r="U237" i="2"/>
  <c r="U9" i="2" s="1"/>
  <c r="V237" i="2"/>
  <c r="V9" i="2" s="1"/>
  <c r="W237" i="2"/>
  <c r="W9" i="2" s="1"/>
  <c r="X237" i="2"/>
  <c r="X9" i="2" s="1"/>
  <c r="S241" i="2"/>
  <c r="T241" i="2"/>
  <c r="U241" i="2"/>
  <c r="V241" i="2"/>
  <c r="W241" i="2"/>
  <c r="X241" i="2"/>
  <c r="S242" i="2"/>
  <c r="T242" i="2"/>
  <c r="U242" i="2"/>
  <c r="V242" i="2"/>
  <c r="W242" i="2"/>
  <c r="X242" i="2"/>
  <c r="S243" i="2"/>
  <c r="T243" i="2"/>
  <c r="U243" i="2"/>
  <c r="V243" i="2"/>
  <c r="W243" i="2"/>
  <c r="X243" i="2"/>
  <c r="S244" i="2"/>
  <c r="T244" i="2"/>
  <c r="U244" i="2"/>
  <c r="V244" i="2"/>
  <c r="W244" i="2"/>
  <c r="X244" i="2"/>
  <c r="S245" i="2"/>
  <c r="S239" i="2" s="1"/>
  <c r="T245" i="2"/>
  <c r="T239" i="2" s="1"/>
  <c r="U245" i="2"/>
  <c r="U239" i="2" s="1"/>
  <c r="V245" i="2"/>
  <c r="V239" i="2" s="1"/>
  <c r="W245" i="2"/>
  <c r="W239" i="2" s="1"/>
  <c r="X245" i="2"/>
  <c r="X239" i="2" s="1"/>
  <c r="S246" i="2"/>
  <c r="S240" i="2" s="1"/>
  <c r="T246" i="2"/>
  <c r="T240" i="2" s="1"/>
  <c r="U246" i="2"/>
  <c r="U240" i="2" s="1"/>
  <c r="V246" i="2"/>
  <c r="V240" i="2" s="1"/>
  <c r="W246" i="2"/>
  <c r="W240" i="2" s="1"/>
  <c r="X246" i="2"/>
  <c r="X240" i="2" s="1"/>
  <c r="S261" i="2"/>
  <c r="T261" i="2"/>
  <c r="U261" i="2"/>
  <c r="V261" i="2"/>
  <c r="W261" i="2"/>
  <c r="X261" i="2"/>
  <c r="S263" i="2"/>
  <c r="S262" i="2" s="1"/>
  <c r="T263" i="2"/>
  <c r="T262" i="2" s="1"/>
  <c r="U263" i="2"/>
  <c r="U262" i="2" s="1"/>
  <c r="V263" i="2"/>
  <c r="V262" i="2" s="1"/>
  <c r="W263" i="2"/>
  <c r="W262" i="2" s="1"/>
  <c r="X263" i="2"/>
  <c r="X262" i="2" s="1"/>
  <c r="S265" i="2"/>
  <c r="T265" i="2"/>
  <c r="U265" i="2"/>
  <c r="V265" i="2"/>
  <c r="W265" i="2"/>
  <c r="X265" i="2"/>
  <c r="S267" i="2"/>
  <c r="S266" i="2" s="1"/>
  <c r="T267" i="2"/>
  <c r="T266" i="2" s="1"/>
  <c r="U267" i="2"/>
  <c r="U266" i="2" s="1"/>
  <c r="V267" i="2"/>
  <c r="V266" i="2" s="1"/>
  <c r="W267" i="2"/>
  <c r="W266" i="2" s="1"/>
  <c r="X267" i="2"/>
  <c r="X266" i="2" s="1"/>
  <c r="S269" i="2"/>
  <c r="T269" i="2"/>
  <c r="U269" i="2"/>
  <c r="V269" i="2"/>
  <c r="W269" i="2"/>
  <c r="X269" i="2"/>
  <c r="S271" i="2"/>
  <c r="S270" i="2" s="1"/>
  <c r="T271" i="2"/>
  <c r="T270" i="2" s="1"/>
  <c r="U271" i="2"/>
  <c r="U270" i="2" s="1"/>
  <c r="V271" i="2"/>
  <c r="V270" i="2" s="1"/>
  <c r="W271" i="2"/>
  <c r="W270" i="2" s="1"/>
  <c r="X271" i="2"/>
  <c r="X270" i="2" s="1"/>
  <c r="W7" i="2" l="1"/>
  <c r="U7" i="2"/>
  <c r="X8" i="2"/>
  <c r="W8" i="2"/>
  <c r="U8" i="2"/>
  <c r="X13" i="2"/>
  <c r="V7" i="2"/>
  <c r="W13" i="2"/>
  <c r="U13" i="2"/>
  <c r="V8" i="2"/>
  <c r="X10" i="2"/>
  <c r="W10" i="2"/>
  <c r="U10" i="2"/>
  <c r="U12" i="2" s="1"/>
  <c r="V177" i="2"/>
  <c r="X177" i="2"/>
  <c r="W177" i="2"/>
  <c r="U177" i="2"/>
  <c r="T19" i="2"/>
  <c r="T4" i="2" s="1"/>
  <c r="S20" i="2"/>
  <c r="T152" i="2"/>
  <c r="T131" i="2"/>
  <c r="T130" i="2" s="1"/>
  <c r="V164" i="2"/>
  <c r="V140" i="2"/>
  <c r="S9" i="2"/>
  <c r="U176" i="2"/>
  <c r="U175" i="2"/>
  <c r="T176" i="2"/>
  <c r="T175" i="2"/>
  <c r="V86" i="2"/>
  <c r="T78" i="2"/>
  <c r="T66" i="2"/>
  <c r="S78" i="2"/>
  <c r="V174" i="2"/>
  <c r="X78" i="2"/>
  <c r="U153" i="2"/>
  <c r="U152" i="2"/>
  <c r="U141" i="2"/>
  <c r="W66" i="2"/>
  <c r="T88" i="2"/>
  <c r="T87" i="2" s="1"/>
  <c r="X176" i="2"/>
  <c r="X175" i="2"/>
  <c r="S153" i="2"/>
  <c r="S152" i="2"/>
  <c r="S141" i="2"/>
  <c r="W176" i="2"/>
  <c r="X153" i="2"/>
  <c r="X141" i="2"/>
  <c r="X140" i="2"/>
  <c r="T5" i="2"/>
  <c r="U226" i="2"/>
  <c r="W175" i="2"/>
  <c r="T228" i="2"/>
  <c r="T226" i="2" s="1"/>
  <c r="S200" i="2"/>
  <c r="V176" i="2"/>
  <c r="W164" i="2"/>
  <c r="W141" i="2"/>
  <c r="W140" i="2"/>
  <c r="U20" i="2"/>
  <c r="T200" i="2"/>
  <c r="S226" i="2"/>
  <c r="T164" i="2"/>
  <c r="V66" i="2"/>
  <c r="V19" i="2"/>
  <c r="T238" i="2"/>
  <c r="X152" i="2"/>
  <c r="V110" i="2"/>
  <c r="S8" i="2"/>
  <c r="V21" i="2"/>
  <c r="W78" i="2"/>
  <c r="T21" i="2"/>
  <c r="U21" i="2"/>
  <c r="X238" i="2"/>
  <c r="V78" i="2"/>
  <c r="S21" i="2"/>
  <c r="W238" i="2"/>
  <c r="S176" i="2"/>
  <c r="S175" i="2"/>
  <c r="U164" i="2"/>
  <c r="U140" i="2"/>
  <c r="X110" i="2"/>
  <c r="U78" i="2"/>
  <c r="S66" i="2"/>
  <c r="X226" i="2"/>
  <c r="T141" i="2"/>
  <c r="T140" i="2"/>
  <c r="W110" i="2"/>
  <c r="X66" i="2"/>
  <c r="V238" i="2"/>
  <c r="U238" i="2"/>
  <c r="W226" i="2"/>
  <c r="X200" i="2"/>
  <c r="S164" i="2"/>
  <c r="S140" i="2"/>
  <c r="T9" i="2"/>
  <c r="S238" i="2"/>
  <c r="V200" i="2"/>
  <c r="T7" i="2"/>
  <c r="W153" i="2"/>
  <c r="W152" i="2"/>
  <c r="T110" i="2"/>
  <c r="U66" i="2"/>
  <c r="X20" i="2"/>
  <c r="W200" i="2"/>
  <c r="X164" i="2"/>
  <c r="U110" i="2"/>
  <c r="U200" i="2"/>
  <c r="V153" i="2"/>
  <c r="V152" i="2"/>
  <c r="V141" i="2"/>
  <c r="S110" i="2"/>
  <c r="W20" i="2"/>
  <c r="V175" i="2"/>
  <c r="X21" i="2"/>
  <c r="T153" i="2"/>
  <c r="W21" i="2"/>
  <c r="T8" i="2"/>
  <c r="S5" i="2"/>
  <c r="T182" i="2"/>
  <c r="T177" i="2" s="1"/>
  <c r="V131" i="2"/>
  <c r="V130" i="2" s="1"/>
  <c r="V23" i="2"/>
  <c r="V20" i="2" s="1"/>
  <c r="S4" i="2"/>
  <c r="V228" i="2"/>
  <c r="V226" i="2" s="1"/>
  <c r="T25" i="2"/>
  <c r="T20" i="2" s="1"/>
  <c r="S7" i="2"/>
  <c r="V3" i="2" l="1"/>
  <c r="V4" i="2"/>
  <c r="V10" i="2" s="1"/>
  <c r="T3" i="2"/>
  <c r="V13" i="2"/>
  <c r="W14" i="2"/>
  <c r="S13" i="2"/>
  <c r="X12" i="2"/>
  <c r="S3" i="2"/>
  <c r="T13" i="2"/>
  <c r="S10" i="2"/>
  <c r="T10" i="2"/>
  <c r="W12" i="2"/>
  <c r="X14" i="2" l="1"/>
  <c r="S14" i="2"/>
  <c r="U14" i="2"/>
  <c r="T14" i="2"/>
  <c r="V14" i="2"/>
</calcChain>
</file>

<file path=xl/sharedStrings.xml><?xml version="1.0" encoding="utf-8"?>
<sst xmlns="http://schemas.openxmlformats.org/spreadsheetml/2006/main" count="2416" uniqueCount="143">
  <si>
    <t>Računalne usluge</t>
  </si>
  <si>
    <t>T664044</t>
  </si>
  <si>
    <t>T</t>
  </si>
  <si>
    <t>0411</t>
  </si>
  <si>
    <t>3505</t>
  </si>
  <si>
    <t>4</t>
  </si>
  <si>
    <t>25</t>
  </si>
  <si>
    <t>076</t>
  </si>
  <si>
    <t xml:space="preserve">Intelektualne i osobne usluge                      </t>
  </si>
  <si>
    <t>Rashodi za usluge</t>
  </si>
  <si>
    <t>2</t>
  </si>
  <si>
    <t>3</t>
  </si>
  <si>
    <t>Materijalni rashodi</t>
  </si>
  <si>
    <t xml:space="preserve">REGISTAR ZGRADA </t>
  </si>
  <si>
    <t>x</t>
  </si>
  <si>
    <t>Stručno usavršavanje zaposlenika</t>
  </si>
  <si>
    <t>Doprinosi za obvezno zdravstveno osiguranje</t>
  </si>
  <si>
    <t>Plaće za redovan rad</t>
  </si>
  <si>
    <t>Naknade troškova zaposlenima</t>
  </si>
  <si>
    <t>Doprinosi na plaće</t>
  </si>
  <si>
    <t>Plaće (Bruto)</t>
  </si>
  <si>
    <t>Rashodi za zaposlene</t>
  </si>
  <si>
    <t>Uredska oprema i namještaj</t>
  </si>
  <si>
    <t>Usluge tekućeg i investicijskog održavanja</t>
  </si>
  <si>
    <t>Postrojenja i oprema</t>
  </si>
  <si>
    <t>Rashodi za nabavu proizvedene dugotrajne imovine</t>
  </si>
  <si>
    <t>T664010</t>
  </si>
  <si>
    <t>UREĐENJE POSJEDOVNE I VLASNIČKO PRAVNE EVIDENCIJE NA OTOCIMA</t>
  </si>
  <si>
    <t>T664009</t>
  </si>
  <si>
    <t>KATASTAR NEKRETNINA DOLINE NERETVE</t>
  </si>
  <si>
    <t>Dodatna ulaganja na građevinskim objektima</t>
  </si>
  <si>
    <t>K664049</t>
  </si>
  <si>
    <t>K</t>
  </si>
  <si>
    <t>Komunikacijska oprema</t>
  </si>
  <si>
    <t>Ostali nespomenuti rashodi poslovanja</t>
  </si>
  <si>
    <t>Reprezentacija</t>
  </si>
  <si>
    <t>Ostale usluge</t>
  </si>
  <si>
    <t>Usluge promidžbe i informiranja</t>
  </si>
  <si>
    <t xml:space="preserve">Usluge telefona, pošte i prijevoza </t>
  </si>
  <si>
    <t>Uredski materijal i ostali materijalni rashodi</t>
  </si>
  <si>
    <t>Službeno putovanje</t>
  </si>
  <si>
    <t>Rashodi za materijal i energiju</t>
  </si>
  <si>
    <t>Rashodi za dodatna ulaganja na nefinancijskoj imovini</t>
  </si>
  <si>
    <t>PROJEKT INTEGRIRANIH USLUGA ZEMLJIŠNE ADMINISTRACIJE I PRAVOSUĐA (IBRD ZAJAM BR. 9645-HR)</t>
  </si>
  <si>
    <t>Instrumenti, uređaji i strojevi</t>
  </si>
  <si>
    <t>Poslovni objekti</t>
  </si>
  <si>
    <t>Licence</t>
  </si>
  <si>
    <t>Građevinski objekti</t>
  </si>
  <si>
    <t>Nematerijalna imovina</t>
  </si>
  <si>
    <t>Rashodi za nabavu neproizvedene dugotrajne imovine</t>
  </si>
  <si>
    <t>K664014</t>
  </si>
  <si>
    <t>Oprema za održavanje i zaštitu</t>
  </si>
  <si>
    <t>Ostali građevinski objekti</t>
  </si>
  <si>
    <t xml:space="preserve">IZGRADNJA I OPREMANJE POSLOVNIH PROSTORA UPRAVE I OBJEKATA GEODETSKE INFRASTRUKTURE </t>
  </si>
  <si>
    <t>K664013</t>
  </si>
  <si>
    <t>INFORMATIZACIJA UPRAVE</t>
  </si>
  <si>
    <t>Dodatna ulaganja na postrojenjima i opremi</t>
  </si>
  <si>
    <t>Ulaganja u računalne programe</t>
  </si>
  <si>
    <t>Zakupnine i najamnine</t>
  </si>
  <si>
    <t>Nematerijalna proizvedena imovina</t>
  </si>
  <si>
    <t>Prijevozna sredstva u cestovnom prometu</t>
  </si>
  <si>
    <t>K664012</t>
  </si>
  <si>
    <t>Prijevozna sredstva</t>
  </si>
  <si>
    <t>OBNOVA VOZNOG PARKA</t>
  </si>
  <si>
    <t>Pohranjene knjige, umjet. djela i sl. vrijednosti</t>
  </si>
  <si>
    <t>K251615</t>
  </si>
  <si>
    <t>DRŽAVNA SLUŽBENA KARTOGRAFIJA</t>
  </si>
  <si>
    <t>Plemeniti metali i ostale pohranjene vrijednosti</t>
  </si>
  <si>
    <t>Rashodi za nabavu plemenitih metala i ostalih pohranjenih vrijednosti</t>
  </si>
  <si>
    <t>A664050</t>
  </si>
  <si>
    <t>A</t>
  </si>
  <si>
    <t>Naknada za rad predst. i izvrš. tijela, povjerenstava  i sl.</t>
  </si>
  <si>
    <t>REGISTAR GEOGRAFSKIH IMENA</t>
  </si>
  <si>
    <t xml:space="preserve"> A664048</t>
  </si>
  <si>
    <t>LIFE CROLIS-Hrvatski zemljišni informacijski sustav LIFE19 GIC/HR/001270</t>
  </si>
  <si>
    <t>A664047</t>
  </si>
  <si>
    <t>ODRŽAVANJE JEDINSTVENE INFORMACIJSKE TOČKE I SUSTAVA KATASTRA INFRASTRUKTURE</t>
  </si>
  <si>
    <t xml:space="preserve">A664047 </t>
  </si>
  <si>
    <t>Ostali rashodi za zaposlene</t>
  </si>
  <si>
    <t>Plaće za prekovremeni rad</t>
  </si>
  <si>
    <t>A664034</t>
  </si>
  <si>
    <t>VOĐENJE I ODRŽAVANJE ZAJEDNIČKOG INFORMACIJSKOG SUSTAVA ZEMLJIŠNIH KNJIGA I KATASTRA</t>
  </si>
  <si>
    <t>A664033</t>
  </si>
  <si>
    <t>USPOSTAVA NACIONALNE STRUKTURE PROSTORNIH PODATAKA</t>
  </si>
  <si>
    <t>Članarine</t>
  </si>
  <si>
    <t>A664006</t>
  </si>
  <si>
    <t>REGISTAR PROSTORNIH JEDINICA RH</t>
  </si>
  <si>
    <t>A664004</t>
  </si>
  <si>
    <t>USPOSTAVA I ODRŽAVANJE GRANIČNE CRTE RH</t>
  </si>
  <si>
    <t>A664002</t>
  </si>
  <si>
    <t>TEMELJNE GEODETSKE OSNOVE DRŽAVNE IZMJERE</t>
  </si>
  <si>
    <t>A664001</t>
  </si>
  <si>
    <t>ODRŽAVANJE KATASTRA ZEMLJIŠTA I USPOSTAVA KATASTRA NEKRETNINA</t>
  </si>
  <si>
    <t>A664000</t>
  </si>
  <si>
    <t xml:space="preserve">ADMINISTRACIJA I UPRAVLJANJE DRŽAVNE GEODETSKE UPRAVE </t>
  </si>
  <si>
    <t>Naknade troškova osobama izvan radnog odnosa</t>
  </si>
  <si>
    <t>Ostali nespomenuti financijski rashodi</t>
  </si>
  <si>
    <t>Zatezne kamate</t>
  </si>
  <si>
    <t>Bankarske usluge i usluge platnog prometa</t>
  </si>
  <si>
    <t>Troškovi sudskih postupaka</t>
  </si>
  <si>
    <t>Pristojbe i naknade</t>
  </si>
  <si>
    <t>Premije osiguranja</t>
  </si>
  <si>
    <t>Zdravstvene i veterinarske usluge</t>
  </si>
  <si>
    <t>Komunalne usluge</t>
  </si>
  <si>
    <t>Službena, radna i zaštitna odjeća i obuća</t>
  </si>
  <si>
    <t>Sitni inventar i auto gume</t>
  </si>
  <si>
    <t>Materijal i dijelovi za tekuće i investicijsko održavanje</t>
  </si>
  <si>
    <t>Energija</t>
  </si>
  <si>
    <t>Ostale naknade troškova zaposlenicima</t>
  </si>
  <si>
    <t>Naknade za prijevoz, za rad na terenu i odvojeni život</t>
  </si>
  <si>
    <t>Ostali financijski rashodi</t>
  </si>
  <si>
    <t>Financijski rashodi</t>
  </si>
  <si>
    <t>A251923</t>
  </si>
  <si>
    <t>OBVEZE PO SUDSKIM RJEŠENJIMA</t>
  </si>
  <si>
    <t>07625                                                      UKUPNO</t>
  </si>
  <si>
    <t>DRUGI IZVORI    (31, 51, 52, 561, 562, 563,61)</t>
  </si>
  <si>
    <t>07625                                                   RAZLIKA</t>
  </si>
  <si>
    <t>L</t>
  </si>
  <si>
    <t>07625                            ZADANI LIMIT U RIZNICI</t>
  </si>
  <si>
    <t>POD LIMITOM  (11, 12, 81)</t>
  </si>
  <si>
    <t>NAMJENSKI PRIMICI - OSTALI (ZAJAM)</t>
  </si>
  <si>
    <t>DONACIJE</t>
  </si>
  <si>
    <t>OSTALE POMOĆI</t>
  </si>
  <si>
    <t>VLASTITI PRIHODI</t>
  </si>
  <si>
    <t>SREDSTVA UČEŠĆA ZA POMOĆI</t>
  </si>
  <si>
    <t>OPĆI PRIHODI I PRIMICI</t>
  </si>
  <si>
    <t>07625         DRŽAVNA GEODETSKA UPRAVA</t>
  </si>
  <si>
    <t>2027 smanjiti/ povećati za</t>
  </si>
  <si>
    <t>2026 smanjiti/ povećati za</t>
  </si>
  <si>
    <t>2025 smanjiti/ povećati za</t>
  </si>
  <si>
    <t>IZVOR</t>
  </si>
  <si>
    <t>FUNKCIJE</t>
  </si>
  <si>
    <t>NOVI PROGRAMI</t>
  </si>
  <si>
    <t>UPRAVA</t>
  </si>
  <si>
    <t>GLAVA</t>
  </si>
  <si>
    <t>RAZDJEL</t>
  </si>
  <si>
    <t>PRIJEDLOG PRORAČUNA ZA 2027</t>
  </si>
  <si>
    <t>PRIJEDLOG PRORAČUNA ZA 2026</t>
  </si>
  <si>
    <t>USVOJENE PROJEKCIJE ZA 2026</t>
  </si>
  <si>
    <t>PRORAČUN ZA 2025</t>
  </si>
  <si>
    <t>USVOJENE PROJEKCIJE ZA 2025</t>
  </si>
  <si>
    <t>PRORAČUN ZA 2024 PO REBALANSU</t>
  </si>
  <si>
    <t xml:space="preserve">076   MINISTARSTVO PROSTORNOGA UREĐENJA, GRADITELJSTVA I DRŽAVNE IMOVINE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</si>
</sst>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9.85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.85"/>
      <color indexed="8"/>
      <name val="Times New Roman"/>
      <family val="1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8"/>
      <name val="Times New Roman"/>
      <family val="1"/>
    </font>
    <font>
      <sz val="9.85"/>
      <color indexed="8"/>
      <name val="Times New Roman"/>
      <family val="1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indexed="8"/>
      <name val="Times New Roman"/>
      <family val="1"/>
    </font>
    <font>
      <b/>
      <sz val="9"/>
      <name val="Times New Roman"/>
      <family val="1"/>
      <charset val="238"/>
    </font>
    <font>
      <b/>
      <sz val="9"/>
      <name val="Times New Roman"/>
      <family val="1"/>
    </font>
    <font>
      <b/>
      <sz val="11"/>
      <color rgb="FFFF0000"/>
      <name val="Calibri"/>
      <family val="2"/>
      <charset val="238"/>
      <scheme val="minor"/>
    </font>
    <font>
      <b/>
      <sz val="7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2" fillId="0" borderId="0" applyBorder="0"/>
  </cellStyleXfs>
  <cellXfs count="315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/>
    <xf numFmtId="3" fontId="4" fillId="0" borderId="2" xfId="0" applyNumberFormat="1" applyFont="1" applyBorder="1"/>
    <xf numFmtId="3" fontId="5" fillId="0" borderId="1" xfId="0" applyNumberFormat="1" applyFont="1" applyBorder="1"/>
    <xf numFmtId="1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6" fillId="0" borderId="5" xfId="0" applyFont="1" applyBorder="1"/>
    <xf numFmtId="0" fontId="6" fillId="0" borderId="2" xfId="0" applyFont="1" applyBorder="1"/>
    <xf numFmtId="3" fontId="13" fillId="3" borderId="1" xfId="1" applyNumberFormat="1" applyFont="1" applyFill="1" applyBorder="1" applyAlignment="1">
      <alignment vertical="center"/>
    </xf>
    <xf numFmtId="3" fontId="13" fillId="3" borderId="2" xfId="1" applyNumberFormat="1" applyFont="1" applyFill="1" applyBorder="1" applyAlignment="1">
      <alignment vertical="center"/>
    </xf>
    <xf numFmtId="3" fontId="14" fillId="3" borderId="1" xfId="1" applyNumberFormat="1" applyFont="1" applyFill="1" applyBorder="1" applyAlignment="1">
      <alignment vertical="center"/>
    </xf>
    <xf numFmtId="1" fontId="15" fillId="0" borderId="3" xfId="0" applyNumberFormat="1" applyFont="1" applyBorder="1" applyAlignment="1">
      <alignment horizontal="center"/>
    </xf>
    <xf numFmtId="0" fontId="16" fillId="3" borderId="6" xfId="2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3" fontId="13" fillId="4" borderId="1" xfId="1" applyNumberFormat="1" applyFont="1" applyFill="1" applyBorder="1" applyAlignment="1">
      <alignment vertical="center"/>
    </xf>
    <xf numFmtId="3" fontId="13" fillId="4" borderId="2" xfId="1" applyNumberFormat="1" applyFont="1" applyFill="1" applyBorder="1" applyAlignment="1">
      <alignment vertical="center"/>
    </xf>
    <xf numFmtId="3" fontId="14" fillId="4" borderId="1" xfId="1" applyNumberFormat="1" applyFont="1" applyFill="1" applyBorder="1" applyAlignment="1">
      <alignment vertical="center"/>
    </xf>
    <xf numFmtId="0" fontId="17" fillId="4" borderId="8" xfId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3" fontId="13" fillId="5" borderId="1" xfId="1" applyNumberFormat="1" applyFont="1" applyFill="1" applyBorder="1" applyAlignment="1">
      <alignment vertical="center"/>
    </xf>
    <xf numFmtId="3" fontId="13" fillId="5" borderId="2" xfId="1" applyNumberFormat="1" applyFont="1" applyFill="1" applyBorder="1" applyAlignment="1">
      <alignment vertical="center"/>
    </xf>
    <xf numFmtId="3" fontId="14" fillId="5" borderId="1" xfId="1" applyNumberFormat="1" applyFont="1" applyFill="1" applyBorder="1" applyAlignment="1">
      <alignment vertical="center"/>
    </xf>
    <xf numFmtId="0" fontId="16" fillId="5" borderId="6" xfId="2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8" fillId="0" borderId="6" xfId="0" applyFont="1" applyBorder="1"/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center" wrapText="1"/>
    </xf>
    <xf numFmtId="3" fontId="16" fillId="3" borderId="8" xfId="2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1" fontId="6" fillId="6" borderId="3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1" fontId="6" fillId="7" borderId="2" xfId="0" applyNumberFormat="1" applyFont="1" applyFill="1" applyBorder="1" applyAlignment="1">
      <alignment horizontal="center"/>
    </xf>
    <xf numFmtId="0" fontId="6" fillId="0" borderId="1" xfId="0" applyFont="1" applyBorder="1"/>
    <xf numFmtId="3" fontId="13" fillId="3" borderId="1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6" fillId="3" borderId="8" xfId="0" applyFont="1" applyFill="1" applyBorder="1" applyAlignment="1">
      <alignment vertical="center" wrapText="1"/>
    </xf>
    <xf numFmtId="0" fontId="6" fillId="3" borderId="1" xfId="0" applyFont="1" applyFill="1" applyBorder="1"/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3" fontId="13" fillId="4" borderId="1" xfId="0" applyNumberFormat="1" applyFont="1" applyFill="1" applyBorder="1" applyAlignment="1">
      <alignment vertical="center"/>
    </xf>
    <xf numFmtId="3" fontId="13" fillId="4" borderId="2" xfId="0" applyNumberFormat="1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vertical="center"/>
    </xf>
    <xf numFmtId="0" fontId="15" fillId="4" borderId="5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3" fontId="13" fillId="8" borderId="1" xfId="0" applyNumberFormat="1" applyFont="1" applyFill="1" applyBorder="1" applyAlignment="1">
      <alignment vertical="center"/>
    </xf>
    <xf numFmtId="3" fontId="13" fillId="8" borderId="2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 vertical="center"/>
    </xf>
    <xf numFmtId="0" fontId="16" fillId="8" borderId="8" xfId="0" applyFont="1" applyFill="1" applyBorder="1" applyAlignment="1">
      <alignment vertical="center" wrapText="1"/>
    </xf>
    <xf numFmtId="0" fontId="15" fillId="8" borderId="8" xfId="0" applyFont="1" applyFill="1" applyBorder="1" applyAlignment="1">
      <alignment vertical="center" wrapText="1"/>
    </xf>
    <xf numFmtId="0" fontId="15" fillId="8" borderId="5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vertical="center" wrapText="1"/>
    </xf>
    <xf numFmtId="1" fontId="15" fillId="7" borderId="2" xfId="0" applyNumberFormat="1" applyFont="1" applyFill="1" applyBorder="1" applyAlignment="1">
      <alignment horizontal="center"/>
    </xf>
    <xf numFmtId="0" fontId="16" fillId="8" borderId="8" xfId="0" applyFont="1" applyFill="1" applyBorder="1"/>
    <xf numFmtId="0" fontId="15" fillId="8" borderId="8" xfId="0" applyFont="1" applyFill="1" applyBorder="1"/>
    <xf numFmtId="0" fontId="15" fillId="8" borderId="5" xfId="0" applyFont="1" applyFill="1" applyBorder="1"/>
    <xf numFmtId="0" fontId="15" fillId="8" borderId="2" xfId="0" applyFont="1" applyFill="1" applyBorder="1"/>
    <xf numFmtId="0" fontId="15" fillId="8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5" xfId="0" applyFont="1" applyFill="1" applyBorder="1"/>
    <xf numFmtId="0" fontId="15" fillId="4" borderId="3" xfId="0" applyFont="1" applyFill="1" applyBorder="1"/>
    <xf numFmtId="0" fontId="15" fillId="4" borderId="4" xfId="0" applyFont="1" applyFill="1" applyBorder="1"/>
    <xf numFmtId="0" fontId="15" fillId="4" borderId="2" xfId="0" applyFont="1" applyFill="1" applyBorder="1"/>
    <xf numFmtId="0" fontId="15" fillId="4" borderId="1" xfId="0" applyFont="1" applyFill="1" applyBorder="1" applyAlignment="1">
      <alignment horizont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19" fillId="0" borderId="7" xfId="0" applyFont="1" applyBorder="1" applyAlignment="1">
      <alignment vertical="center"/>
    </xf>
    <xf numFmtId="0" fontId="18" fillId="0" borderId="1" xfId="0" applyFont="1" applyBorder="1"/>
    <xf numFmtId="0" fontId="7" fillId="0" borderId="6" xfId="0" applyFont="1" applyBorder="1" applyAlignment="1">
      <alignment vertical="center"/>
    </xf>
    <xf numFmtId="0" fontId="16" fillId="3" borderId="7" xfId="0" applyFont="1" applyFill="1" applyBorder="1" applyAlignment="1">
      <alignment vertical="center" wrapText="1"/>
    </xf>
    <xf numFmtId="0" fontId="16" fillId="4" borderId="1" xfId="0" applyFont="1" applyFill="1" applyBorder="1"/>
    <xf numFmtId="3" fontId="13" fillId="9" borderId="1" xfId="1" applyNumberFormat="1" applyFont="1" applyFill="1" applyBorder="1" applyAlignment="1">
      <alignment vertical="center"/>
    </xf>
    <xf numFmtId="3" fontId="13" fillId="9" borderId="2" xfId="1" applyNumberFormat="1" applyFont="1" applyFill="1" applyBorder="1" applyAlignment="1">
      <alignment vertical="center"/>
    </xf>
    <xf numFmtId="3" fontId="14" fillId="9" borderId="1" xfId="1" applyNumberFormat="1" applyFont="1" applyFill="1" applyBorder="1" applyAlignment="1">
      <alignment vertical="center"/>
    </xf>
    <xf numFmtId="0" fontId="16" fillId="9" borderId="7" xfId="0" applyFont="1" applyFill="1" applyBorder="1" applyAlignment="1">
      <alignment vertical="center" wrapText="1"/>
    </xf>
    <xf numFmtId="0" fontId="15" fillId="9" borderId="8" xfId="0" applyFont="1" applyFill="1" applyBorder="1" applyAlignment="1">
      <alignment vertical="center" wrapText="1"/>
    </xf>
    <xf numFmtId="0" fontId="15" fillId="9" borderId="3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3" fontId="16" fillId="3" borderId="1" xfId="2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3" fontId="16" fillId="9" borderId="1" xfId="2" applyNumberFormat="1" applyFont="1" applyFill="1" applyBorder="1" applyAlignment="1">
      <alignment horizontal="left" vertical="center" wrapText="1"/>
    </xf>
    <xf numFmtId="1" fontId="6" fillId="10" borderId="2" xfId="0" applyNumberFormat="1" applyFont="1" applyFill="1" applyBorder="1" applyAlignment="1">
      <alignment horizontal="center"/>
    </xf>
    <xf numFmtId="1" fontId="15" fillId="10" borderId="2" xfId="0" applyNumberFormat="1" applyFont="1" applyFill="1" applyBorder="1" applyAlignment="1">
      <alignment horizontal="center"/>
    </xf>
    <xf numFmtId="0" fontId="16" fillId="3" borderId="1" xfId="0" applyFont="1" applyFill="1" applyBorder="1"/>
    <xf numFmtId="0" fontId="15" fillId="3" borderId="5" xfId="0" applyFont="1" applyFill="1" applyBorder="1"/>
    <xf numFmtId="0" fontId="15" fillId="3" borderId="8" xfId="0" applyFont="1" applyFill="1" applyBorder="1"/>
    <xf numFmtId="0" fontId="15" fillId="3" borderId="3" xfId="0" applyFont="1" applyFill="1" applyBorder="1"/>
    <xf numFmtId="0" fontId="16" fillId="9" borderId="1" xfId="0" applyFont="1" applyFill="1" applyBorder="1"/>
    <xf numFmtId="0" fontId="15" fillId="9" borderId="5" xfId="0" applyFont="1" applyFill="1" applyBorder="1"/>
    <xf numFmtId="0" fontId="15" fillId="9" borderId="1" xfId="0" applyFont="1" applyFill="1" applyBorder="1"/>
    <xf numFmtId="0" fontId="6" fillId="0" borderId="6" xfId="0" applyFont="1" applyBorder="1"/>
    <xf numFmtId="0" fontId="15" fillId="4" borderId="6" xfId="0" applyFont="1" applyFill="1" applyBorder="1"/>
    <xf numFmtId="0" fontId="16" fillId="9" borderId="6" xfId="0" applyFont="1" applyFill="1" applyBorder="1"/>
    <xf numFmtId="0" fontId="15" fillId="9" borderId="3" xfId="0" applyFont="1" applyFill="1" applyBorder="1"/>
    <xf numFmtId="0" fontId="15" fillId="9" borderId="6" xfId="0" applyFont="1" applyFill="1" applyBorder="1"/>
    <xf numFmtId="0" fontId="6" fillId="0" borderId="1" xfId="0" applyFont="1" applyBorder="1" applyAlignment="1">
      <alignment wrapText="1"/>
    </xf>
    <xf numFmtId="0" fontId="15" fillId="3" borderId="7" xfId="0" applyFont="1" applyFill="1" applyBorder="1"/>
    <xf numFmtId="0" fontId="20" fillId="4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/>
    </xf>
    <xf numFmtId="0" fontId="16" fillId="3" borderId="1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vertical="center" wrapText="1"/>
    </xf>
    <xf numFmtId="3" fontId="13" fillId="9" borderId="1" xfId="0" applyNumberFormat="1" applyFont="1" applyFill="1" applyBorder="1" applyAlignment="1">
      <alignment vertical="center"/>
    </xf>
    <xf numFmtId="3" fontId="13" fillId="9" borderId="2" xfId="0" applyNumberFormat="1" applyFont="1" applyFill="1" applyBorder="1" applyAlignment="1">
      <alignment vertical="center"/>
    </xf>
    <xf numFmtId="3" fontId="14" fillId="9" borderId="1" xfId="0" applyNumberFormat="1" applyFont="1" applyFill="1" applyBorder="1" applyAlignment="1">
      <alignment vertical="center"/>
    </xf>
    <xf numFmtId="0" fontId="15" fillId="9" borderId="7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13" fillId="3" borderId="1" xfId="2" applyNumberFormat="1" applyFont="1" applyFill="1" applyBorder="1" applyAlignment="1">
      <alignment vertical="center" wrapText="1"/>
    </xf>
    <xf numFmtId="3" fontId="13" fillId="3" borderId="4" xfId="2" applyNumberFormat="1" applyFont="1" applyFill="1" applyBorder="1" applyAlignment="1">
      <alignment vertical="center" wrapText="1"/>
    </xf>
    <xf numFmtId="3" fontId="14" fillId="3" borderId="6" xfId="2" applyNumberFormat="1" applyFont="1" applyFill="1" applyBorder="1" applyAlignment="1">
      <alignment vertical="center" wrapText="1"/>
    </xf>
    <xf numFmtId="3" fontId="13" fillId="3" borderId="6" xfId="2" applyNumberFormat="1" applyFont="1" applyFill="1" applyBorder="1" applyAlignment="1">
      <alignment vertical="center" wrapText="1"/>
    </xf>
    <xf numFmtId="1" fontId="15" fillId="7" borderId="1" xfId="0" applyNumberFormat="1" applyFont="1" applyFill="1" applyBorder="1" applyAlignment="1">
      <alignment horizontal="center"/>
    </xf>
    <xf numFmtId="3" fontId="13" fillId="4" borderId="1" xfId="1" applyNumberFormat="1" applyFont="1" applyFill="1" applyBorder="1" applyAlignment="1">
      <alignment vertical="center" wrapText="1"/>
    </xf>
    <xf numFmtId="3" fontId="13" fillId="4" borderId="5" xfId="1" applyNumberFormat="1" applyFont="1" applyFill="1" applyBorder="1" applyAlignment="1">
      <alignment vertical="center" wrapText="1"/>
    </xf>
    <xf numFmtId="3" fontId="14" fillId="4" borderId="8" xfId="1" applyNumberFormat="1" applyFont="1" applyFill="1" applyBorder="1" applyAlignment="1">
      <alignment vertical="center" wrapText="1"/>
    </xf>
    <xf numFmtId="3" fontId="13" fillId="4" borderId="8" xfId="1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vertical="center" wrapText="1"/>
    </xf>
    <xf numFmtId="3" fontId="13" fillId="5" borderId="4" xfId="2" applyNumberFormat="1" applyFont="1" applyFill="1" applyBorder="1" applyAlignment="1">
      <alignment vertical="center" wrapText="1"/>
    </xf>
    <xf numFmtId="3" fontId="14" fillId="5" borderId="6" xfId="2" applyNumberFormat="1" applyFont="1" applyFill="1" applyBorder="1" applyAlignment="1">
      <alignment vertical="center" wrapText="1"/>
    </xf>
    <xf numFmtId="3" fontId="13" fillId="5" borderId="6" xfId="2" applyNumberFormat="1" applyFont="1" applyFill="1" applyBorder="1" applyAlignment="1">
      <alignment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vertical="center" wrapText="1"/>
    </xf>
    <xf numFmtId="0" fontId="15" fillId="5" borderId="8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6" fillId="3" borderId="6" xfId="0" applyFont="1" applyFill="1" applyBorder="1"/>
    <xf numFmtId="0" fontId="18" fillId="0" borderId="7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8" fillId="0" borderId="1" xfId="2" applyFont="1" applyBorder="1"/>
    <xf numFmtId="3" fontId="16" fillId="5" borderId="8" xfId="2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1" fontId="15" fillId="10" borderId="2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1" fontId="15" fillId="7" borderId="2" xfId="0" applyNumberFormat="1" applyFont="1" applyFill="1" applyBorder="1" applyAlignment="1">
      <alignment horizontal="center" vertical="center"/>
    </xf>
    <xf numFmtId="3" fontId="23" fillId="0" borderId="0" xfId="0" applyNumberFormat="1" applyFont="1"/>
    <xf numFmtId="1" fontId="6" fillId="11" borderId="2" xfId="0" applyNumberFormat="1" applyFont="1" applyFill="1" applyBorder="1" applyAlignment="1">
      <alignment horizontal="center" vertical="center" wrapText="1"/>
    </xf>
    <xf numFmtId="0" fontId="18" fillId="0" borderId="7" xfId="0" applyFont="1" applyBorder="1"/>
    <xf numFmtId="0" fontId="6" fillId="0" borderId="6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1" fontId="15" fillId="11" borderId="2" xfId="0" applyNumberFormat="1" applyFont="1" applyFill="1" applyBorder="1" applyAlignment="1">
      <alignment horizontal="center" vertical="center" wrapText="1"/>
    </xf>
    <xf numFmtId="0" fontId="18" fillId="0" borderId="8" xfId="0" applyFont="1" applyBorder="1"/>
    <xf numFmtId="0" fontId="6" fillId="4" borderId="5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9" fillId="0" borderId="8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18" fillId="0" borderId="6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15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/>
    </xf>
    <xf numFmtId="0" fontId="6" fillId="3" borderId="8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" fontId="15" fillId="0" borderId="2" xfId="0" applyNumberFormat="1" applyFont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3" fontId="13" fillId="12" borderId="1" xfId="0" applyNumberFormat="1" applyFont="1" applyFill="1" applyBorder="1" applyAlignment="1">
      <alignment horizontal="right" vertical="center"/>
    </xf>
    <xf numFmtId="3" fontId="13" fillId="12" borderId="2" xfId="0" applyNumberFormat="1" applyFont="1" applyFill="1" applyBorder="1" applyAlignment="1">
      <alignment horizontal="right" vertical="center"/>
    </xf>
    <xf numFmtId="3" fontId="14" fillId="12" borderId="1" xfId="0" applyNumberFormat="1" applyFont="1" applyFill="1" applyBorder="1" applyAlignment="1">
      <alignment horizontal="right" vertical="center"/>
    </xf>
    <xf numFmtId="1" fontId="6" fillId="0" borderId="5" xfId="0" applyNumberFormat="1" applyFont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textRotation="90" wrapText="1"/>
    </xf>
    <xf numFmtId="49" fontId="9" fillId="0" borderId="0" xfId="0" applyNumberFormat="1" applyFont="1" applyAlignment="1">
      <alignment horizontal="center" vertical="center" textRotation="90" wrapText="1"/>
    </xf>
    <xf numFmtId="3" fontId="13" fillId="13" borderId="1" xfId="0" applyNumberFormat="1" applyFont="1" applyFill="1" applyBorder="1" applyAlignment="1">
      <alignment horizontal="right" vertical="center"/>
    </xf>
    <xf numFmtId="3" fontId="13" fillId="13" borderId="2" xfId="0" applyNumberFormat="1" applyFont="1" applyFill="1" applyBorder="1" applyAlignment="1">
      <alignment horizontal="right" vertical="center"/>
    </xf>
    <xf numFmtId="3" fontId="14" fillId="13" borderId="1" xfId="0" applyNumberFormat="1" applyFont="1" applyFill="1" applyBorder="1" applyAlignment="1">
      <alignment horizontal="right" vertical="center"/>
    </xf>
    <xf numFmtId="1" fontId="6" fillId="13" borderId="5" xfId="0" applyNumberFormat="1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vertical="center" wrapText="1"/>
    </xf>
    <xf numFmtId="3" fontId="3" fillId="0" borderId="1" xfId="0" applyNumberFormat="1" applyFont="1" applyBorder="1"/>
    <xf numFmtId="3" fontId="1" fillId="0" borderId="9" xfId="0" applyNumberFormat="1" applyFont="1" applyBorder="1"/>
    <xf numFmtId="0" fontId="26" fillId="0" borderId="3" xfId="0" applyFont="1" applyBorder="1" applyAlignment="1">
      <alignment horizontal="right" vertical="center" wrapText="1"/>
    </xf>
    <xf numFmtId="3" fontId="27" fillId="0" borderId="0" xfId="0" applyNumberFormat="1" applyFont="1"/>
    <xf numFmtId="3" fontId="13" fillId="14" borderId="1" xfId="0" applyNumberFormat="1" applyFont="1" applyFill="1" applyBorder="1" applyAlignment="1">
      <alignment horizontal="right" vertical="center"/>
    </xf>
    <xf numFmtId="3" fontId="13" fillId="14" borderId="2" xfId="0" applyNumberFormat="1" applyFont="1" applyFill="1" applyBorder="1" applyAlignment="1">
      <alignment horizontal="right" vertical="center"/>
    </xf>
    <xf numFmtId="3" fontId="14" fillId="14" borderId="1" xfId="0" applyNumberFormat="1" applyFont="1" applyFill="1" applyBorder="1" applyAlignment="1">
      <alignment horizontal="right" vertical="center"/>
    </xf>
    <xf numFmtId="1" fontId="6" fillId="14" borderId="5" xfId="0" applyNumberFormat="1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1" fontId="15" fillId="10" borderId="3" xfId="0" applyNumberFormat="1" applyFont="1" applyFill="1" applyBorder="1" applyAlignment="1">
      <alignment horizontal="center" vertical="center" wrapText="1"/>
    </xf>
    <xf numFmtId="1" fontId="15" fillId="7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" fontId="15" fillId="0" borderId="5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1" fontId="6" fillId="12" borderId="5" xfId="0" applyNumberFormat="1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vertical="center" wrapText="1"/>
    </xf>
    <xf numFmtId="0" fontId="6" fillId="12" borderId="5" xfId="0" applyFont="1" applyFill="1" applyBorder="1" applyAlignment="1">
      <alignment horizontal="center" vertical="center" textRotation="90" wrapText="1"/>
    </xf>
    <xf numFmtId="0" fontId="9" fillId="12" borderId="5" xfId="0" applyFont="1" applyFill="1" applyBorder="1" applyAlignment="1">
      <alignment vertical="center" wrapText="1"/>
    </xf>
    <xf numFmtId="0" fontId="20" fillId="12" borderId="2" xfId="0" applyFont="1" applyFill="1" applyBorder="1" applyAlignment="1">
      <alignment horizontal="center" vertical="center" textRotation="90" wrapText="1"/>
    </xf>
    <xf numFmtId="49" fontId="2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28" fillId="0" borderId="7" xfId="1" applyFont="1" applyBorder="1" applyAlignment="1">
      <alignment textRotation="255" wrapText="1"/>
    </xf>
    <xf numFmtId="0" fontId="12" fillId="0" borderId="3" xfId="1" applyBorder="1" applyAlignment="1">
      <alignment vertical="center" wrapText="1"/>
    </xf>
    <xf numFmtId="0" fontId="12" fillId="0" borderId="4" xfId="1" applyBorder="1" applyAlignment="1">
      <alignment vertical="center" wrapText="1"/>
    </xf>
    <xf numFmtId="0" fontId="9" fillId="0" borderId="3" xfId="1" applyFont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vertical="center" textRotation="90" wrapText="1"/>
    </xf>
    <xf numFmtId="0" fontId="9" fillId="0" borderId="3" xfId="1" applyFont="1" applyBorder="1" applyAlignment="1">
      <alignment vertical="center"/>
    </xf>
    <xf numFmtId="0" fontId="10" fillId="0" borderId="3" xfId="1" applyFont="1" applyBorder="1" applyAlignment="1">
      <alignment vertical="center" textRotation="90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7" fillId="0" borderId="11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MjesPlan2003" xfId="2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463"/>
  <sheetViews>
    <sheetView tabSelected="1" zoomScale="98" zoomScaleNormal="98" workbookViewId="0">
      <pane ySplit="2" topLeftCell="A3" activePane="bottomLeft" state="frozen"/>
      <selection pane="bottomLeft" activeCell="X1" sqref="X1:X2"/>
    </sheetView>
  </sheetViews>
  <sheetFormatPr defaultRowHeight="15" x14ac:dyDescent="0.25"/>
  <cols>
    <col min="1" max="1" width="1" customWidth="1"/>
    <col min="2" max="2" width="4.7109375" customWidth="1"/>
    <col min="3" max="3" width="2.5703125" customWidth="1"/>
    <col min="4" max="4" width="4.7109375" hidden="1" customWidth="1"/>
    <col min="5" max="5" width="2.85546875" hidden="1" customWidth="1"/>
    <col min="6" max="6" width="2.42578125" hidden="1" customWidth="1"/>
    <col min="7" max="7" width="2" hidden="1" customWidth="1"/>
    <col min="8" max="9" width="5.7109375" customWidth="1"/>
    <col min="10" max="10" width="3.5703125" customWidth="1"/>
    <col min="11" max="11" width="10" customWidth="1"/>
    <col min="12" max="15" width="1.85546875" customWidth="1"/>
    <col min="16" max="16" width="4.28515625" customWidth="1"/>
    <col min="17" max="17" width="46.28515625" customWidth="1"/>
    <col min="18" max="18" width="4.28515625" customWidth="1"/>
    <col min="19" max="19" width="14.28515625" style="2" hidden="1" customWidth="1"/>
    <col min="20" max="20" width="14.28515625" style="3" hidden="1" customWidth="1"/>
    <col min="21" max="21" width="14" style="2" customWidth="1"/>
    <col min="22" max="22" width="0.140625" style="3" hidden="1" customWidth="1"/>
    <col min="23" max="24" width="14.28515625" style="2" customWidth="1"/>
    <col min="25" max="25" width="12.28515625" style="1" hidden="1" customWidth="1"/>
    <col min="26" max="26" width="11.28515625" style="1" hidden="1" customWidth="1"/>
    <col min="27" max="27" width="12" style="1" hidden="1" customWidth="1"/>
    <col min="28" max="28" width="50.5703125" customWidth="1"/>
    <col min="29" max="29" width="41.140625" customWidth="1"/>
    <col min="30" max="30" width="40" customWidth="1"/>
    <col min="31" max="31" width="38.7109375" customWidth="1"/>
    <col min="32" max="32" width="11.42578125" bestFit="1" customWidth="1"/>
  </cols>
  <sheetData>
    <row r="1" spans="2:27" ht="45.75" customHeight="1" x14ac:dyDescent="0.25">
      <c r="Q1" s="304" t="s">
        <v>142</v>
      </c>
      <c r="R1" s="303"/>
      <c r="S1" s="306" t="s">
        <v>141</v>
      </c>
      <c r="T1" s="313" t="s">
        <v>140</v>
      </c>
      <c r="U1" s="306" t="s">
        <v>139</v>
      </c>
      <c r="V1" s="313" t="s">
        <v>138</v>
      </c>
      <c r="W1" s="309" t="s">
        <v>137</v>
      </c>
      <c r="X1" s="311" t="s">
        <v>136</v>
      </c>
    </row>
    <row r="2" spans="2:27" ht="60" customHeight="1" x14ac:dyDescent="0.25">
      <c r="B2" s="302" t="s">
        <v>135</v>
      </c>
      <c r="C2" s="302" t="s">
        <v>134</v>
      </c>
      <c r="D2" s="302" t="s">
        <v>133</v>
      </c>
      <c r="E2" s="301"/>
      <c r="F2" s="301"/>
      <c r="G2" s="301"/>
      <c r="H2" s="300" t="s">
        <v>132</v>
      </c>
      <c r="I2" s="299" t="s">
        <v>131</v>
      </c>
      <c r="J2" s="298"/>
      <c r="K2" s="297"/>
      <c r="L2" s="297"/>
      <c r="M2" s="297"/>
      <c r="N2" s="297"/>
      <c r="O2" s="297"/>
      <c r="P2" s="297"/>
      <c r="Q2" s="305"/>
      <c r="R2" s="296" t="s">
        <v>130</v>
      </c>
      <c r="S2" s="307"/>
      <c r="T2" s="314"/>
      <c r="U2" s="308"/>
      <c r="V2" s="314"/>
      <c r="W2" s="310"/>
      <c r="X2" s="312"/>
      <c r="Y2" s="295" t="s">
        <v>129</v>
      </c>
      <c r="Z2" s="295" t="s">
        <v>128</v>
      </c>
      <c r="AA2" s="295" t="s">
        <v>127</v>
      </c>
    </row>
    <row r="3" spans="2:27" ht="22.5" x14ac:dyDescent="0.25">
      <c r="B3" s="292" t="s">
        <v>7</v>
      </c>
      <c r="C3" s="292" t="s">
        <v>6</v>
      </c>
      <c r="D3" s="78"/>
      <c r="E3" s="25" t="s">
        <v>5</v>
      </c>
      <c r="F3" s="11" t="s">
        <v>11</v>
      </c>
      <c r="G3" s="11" t="s">
        <v>10</v>
      </c>
      <c r="H3" s="12"/>
      <c r="I3" s="266"/>
      <c r="J3" s="291"/>
      <c r="K3" s="289"/>
      <c r="L3" s="290" t="s">
        <v>32</v>
      </c>
      <c r="M3" s="289"/>
      <c r="N3" s="289"/>
      <c r="O3" s="289"/>
      <c r="P3" s="289" t="s">
        <v>14</v>
      </c>
      <c r="Q3" s="288" t="s">
        <v>126</v>
      </c>
      <c r="R3" s="287"/>
      <c r="S3" s="258" t="e">
        <f>S174+#REF!+#REF!+S15+S19+S65+S72+S86+S91+#REF!+S95+#REF!+S100+S105+S261+#REF!+S265+#REF!+S190+S197+S213+S220+S224+S134+S109+S129+#REF!+S77+#REF!+#REF!+#REF!+#REF!+#REF!+S269+#REF!+#REF!+#REF!+S124+#REF!+S139+S151+S237+S163</f>
        <v>#REF!</v>
      </c>
      <c r="T3" s="260" t="e">
        <f>T174+#REF!+#REF!+T15+T19+T65+T72+T86+T91+#REF!+T95+#REF!+T100+T105+T261+#REF!+T265+#REF!+T190+T197+T213+T220+T224+T134+T109+T129+#REF!+T77+#REF!+#REF!+#REF!+#REF!+#REF!+T269+#REF!+#REF!+#REF!+T124+#REF!+T139+T151+T237+T163</f>
        <v>#REF!</v>
      </c>
      <c r="U3" s="259">
        <f>U174+U15+U19+U65+U72+U86+U91+U95+U100+U105+U261+U265+U190+U197+U213+U220+U224+U134+U109+U129+U77+U269+U124+U139+U151+U237+U163</f>
        <v>85429034.5</v>
      </c>
      <c r="V3" s="260" t="e">
        <f>V174+#REF!+#REF!+V15+V19+V65+V72+V86+V91+#REF!+V95+#REF!+V100+V105+V261+#REF!+V265+#REF!+V190+V197+V213+V220+V224+V134+V109+V129+#REF!+V77+#REF!+#REF!+#REF!+#REF!+#REF!+V269+#REF!+#REF!+#REF!+V124+#REF!+V139+V151+V237+V163</f>
        <v>#REF!</v>
      </c>
      <c r="W3" s="259">
        <f>W174+W15+W19+W65+W72+W86+W91+W95+W100+W105+W261+W265+W190+W197+W213+W220+W224+W134+W109+W129+W77+W269+W124+W139+W151+W237+W163</f>
        <v>92733293</v>
      </c>
      <c r="X3" s="259">
        <f>X174+X15+X19+X65+X72+X86+X91+X95+X100+X105+X261+X265+X190+X197+X213+X220+X224+X134+X109+X129+X77+X269+X124+X139+X151+X237+X163</f>
        <v>95095679</v>
      </c>
    </row>
    <row r="4" spans="2:27" ht="15" customHeight="1" x14ac:dyDescent="0.25">
      <c r="B4" s="15"/>
      <c r="C4" s="15" t="s">
        <v>6</v>
      </c>
      <c r="D4" s="78"/>
      <c r="E4" s="25" t="s">
        <v>5</v>
      </c>
      <c r="F4" s="25" t="s">
        <v>11</v>
      </c>
      <c r="G4" s="25" t="s">
        <v>10</v>
      </c>
      <c r="H4" s="12"/>
      <c r="I4" s="266"/>
      <c r="J4" s="265"/>
      <c r="K4" s="263"/>
      <c r="L4" s="264" t="s">
        <v>32</v>
      </c>
      <c r="M4" s="263"/>
      <c r="N4" s="263"/>
      <c r="O4" s="263"/>
      <c r="P4" s="263" t="s">
        <v>14</v>
      </c>
      <c r="Q4" s="286" t="s">
        <v>125</v>
      </c>
      <c r="R4" s="285">
        <v>11</v>
      </c>
      <c r="S4" s="258" t="e">
        <f>S174+S15+S19++S86+S95+#REF!+S100+S105+S261+S265+S190+S197+S224+S134+S109+S129+#REF!+S269+#REF!+S163</f>
        <v>#REF!</v>
      </c>
      <c r="T4" s="260" t="e">
        <f>T174+T15+T19++T86+T95+#REF!+T100+T105+T261+T265+T190+T197+T224+T134+T109+T129+#REF!+T269+#REF!+T163</f>
        <v>#REF!</v>
      </c>
      <c r="U4" s="258">
        <f>U174+U15+U19++U86+U95+U100+U105+U261+U265+U190+U197+U224+U134+U109+U129+U269+U163</f>
        <v>82825777.5</v>
      </c>
      <c r="V4" s="260" t="e">
        <f>V174+V15+V19++V86+V95+#REF!+V100+V105+V261+V265+V190+V197+V224+V134+V109+V129+#REF!+V269+#REF!+V163</f>
        <v>#REF!</v>
      </c>
      <c r="W4" s="258">
        <f>W174+W15+W19++W86+W95+W100+W105+W261+W265+W190+W197+W224+W134+W109+W129+W269+W163</f>
        <v>84701203</v>
      </c>
      <c r="X4" s="258">
        <f>X174+X15+X19++X86+X95+X100+X105+X261+X265+X190+X197+X224+X134+X109+X129+X269+X163</f>
        <v>85375143</v>
      </c>
    </row>
    <row r="5" spans="2:27" ht="15" customHeight="1" x14ac:dyDescent="0.25">
      <c r="B5" s="15"/>
      <c r="C5" s="15" t="s">
        <v>6</v>
      </c>
      <c r="D5" s="78"/>
      <c r="E5" s="25" t="s">
        <v>5</v>
      </c>
      <c r="F5" s="25" t="s">
        <v>11</v>
      </c>
      <c r="G5" s="25" t="s">
        <v>10</v>
      </c>
      <c r="H5" s="12"/>
      <c r="I5" s="266"/>
      <c r="J5" s="265"/>
      <c r="K5" s="263"/>
      <c r="L5" s="264" t="s">
        <v>32</v>
      </c>
      <c r="M5" s="263"/>
      <c r="N5" s="263"/>
      <c r="O5" s="263"/>
      <c r="P5" s="263" t="s">
        <v>14</v>
      </c>
      <c r="Q5" s="281" t="s">
        <v>124</v>
      </c>
      <c r="R5" s="69">
        <v>12</v>
      </c>
      <c r="S5" s="258" t="e">
        <f>#REF!+#REF!+S139</f>
        <v>#REF!</v>
      </c>
      <c r="T5" s="260" t="e">
        <f>#REF!+#REF!+T139</f>
        <v>#REF!</v>
      </c>
      <c r="U5" s="259">
        <f>U139</f>
        <v>6111</v>
      </c>
      <c r="V5" s="260" t="e">
        <f>#REF!+#REF!+V139</f>
        <v>#REF!</v>
      </c>
      <c r="W5" s="259">
        <f>W139</f>
        <v>4400</v>
      </c>
      <c r="X5" s="259">
        <f>X139</f>
        <v>0</v>
      </c>
    </row>
    <row r="6" spans="2:27" ht="15" customHeight="1" x14ac:dyDescent="0.25">
      <c r="B6" s="15"/>
      <c r="C6" s="15" t="s">
        <v>6</v>
      </c>
      <c r="D6" s="78"/>
      <c r="E6" s="25" t="s">
        <v>5</v>
      </c>
      <c r="F6" s="25" t="s">
        <v>11</v>
      </c>
      <c r="G6" s="25" t="s">
        <v>10</v>
      </c>
      <c r="H6" s="12"/>
      <c r="I6" s="266"/>
      <c r="J6" s="265"/>
      <c r="K6" s="263"/>
      <c r="L6" s="264" t="s">
        <v>32</v>
      </c>
      <c r="M6" s="263"/>
      <c r="N6" s="263"/>
      <c r="O6" s="263"/>
      <c r="P6" s="263" t="s">
        <v>14</v>
      </c>
      <c r="Q6" s="281" t="s">
        <v>123</v>
      </c>
      <c r="R6" s="223">
        <v>31</v>
      </c>
      <c r="S6" s="258">
        <f t="shared" ref="S6:X6" si="0">S77</f>
        <v>66361</v>
      </c>
      <c r="T6" s="260">
        <f t="shared" si="0"/>
        <v>66361</v>
      </c>
      <c r="U6" s="258">
        <f t="shared" si="0"/>
        <v>66361</v>
      </c>
      <c r="V6" s="260">
        <f t="shared" si="0"/>
        <v>66361</v>
      </c>
      <c r="W6" s="259">
        <f t="shared" si="0"/>
        <v>66361</v>
      </c>
      <c r="X6" s="258">
        <f t="shared" si="0"/>
        <v>66361</v>
      </c>
    </row>
    <row r="7" spans="2:27" ht="18.75" customHeight="1" x14ac:dyDescent="0.25">
      <c r="B7" s="15"/>
      <c r="C7" s="15" t="s">
        <v>6</v>
      </c>
      <c r="D7" s="78"/>
      <c r="E7" s="25" t="s">
        <v>5</v>
      </c>
      <c r="F7" s="25" t="s">
        <v>11</v>
      </c>
      <c r="G7" s="25" t="s">
        <v>10</v>
      </c>
      <c r="H7" s="12"/>
      <c r="I7" s="266"/>
      <c r="J7" s="265"/>
      <c r="K7" s="263"/>
      <c r="L7" s="264" t="s">
        <v>32</v>
      </c>
      <c r="M7" s="263"/>
      <c r="N7" s="263"/>
      <c r="O7" s="263"/>
      <c r="P7" s="263" t="s">
        <v>14</v>
      </c>
      <c r="Q7" s="281" t="s">
        <v>122</v>
      </c>
      <c r="R7" s="283">
        <v>52</v>
      </c>
      <c r="S7" s="258" t="e">
        <f>#REF!+S65+S91+#REF!+#REF!+S213+#REF!+S124+S151</f>
        <v>#REF!</v>
      </c>
      <c r="T7" s="260" t="e">
        <f>#REF!+T65+T91+#REF!+#REF!+T213+#REF!+T124+T151</f>
        <v>#REF!</v>
      </c>
      <c r="U7" s="258">
        <f>U65+U91+U213+U124+U151</f>
        <v>253062</v>
      </c>
      <c r="V7" s="260" t="e">
        <f>#REF!+V65+V91+#REF!+#REF!+V213+#REF!+V124+V151</f>
        <v>#REF!</v>
      </c>
      <c r="W7" s="258">
        <f>W65+W91+W213+W124+W151</f>
        <v>208606</v>
      </c>
      <c r="X7" s="258">
        <f>X65+X91+X213+X124+X151</f>
        <v>196452</v>
      </c>
    </row>
    <row r="8" spans="2:27" ht="19.5" customHeight="1" x14ac:dyDescent="0.25">
      <c r="B8" s="15"/>
      <c r="C8" s="15" t="s">
        <v>6</v>
      </c>
      <c r="D8" s="78"/>
      <c r="E8" s="25" t="s">
        <v>5</v>
      </c>
      <c r="F8" s="25" t="s">
        <v>11</v>
      </c>
      <c r="G8" s="25" t="s">
        <v>10</v>
      </c>
      <c r="H8" s="12"/>
      <c r="I8" s="266"/>
      <c r="J8" s="265"/>
      <c r="K8" s="263"/>
      <c r="L8" s="264" t="s">
        <v>32</v>
      </c>
      <c r="M8" s="263"/>
      <c r="N8" s="263"/>
      <c r="O8" s="263"/>
      <c r="P8" s="263" t="s">
        <v>14</v>
      </c>
      <c r="Q8" s="281" t="s">
        <v>121</v>
      </c>
      <c r="R8" s="282">
        <v>61</v>
      </c>
      <c r="S8" s="258" t="e">
        <f>#REF!+S72+#REF!+S220</f>
        <v>#REF!</v>
      </c>
      <c r="T8" s="260" t="e">
        <f>#REF!+T72+#REF!+T220</f>
        <v>#REF!</v>
      </c>
      <c r="U8" s="258">
        <f>U72+U220</f>
        <v>132723</v>
      </c>
      <c r="V8" s="260" t="e">
        <f>#REF!+V72+#REF!+V220</f>
        <v>#REF!</v>
      </c>
      <c r="W8" s="258">
        <f>W72+W220</f>
        <v>132723</v>
      </c>
      <c r="X8" s="258">
        <f>X72+X220</f>
        <v>132723</v>
      </c>
    </row>
    <row r="9" spans="2:27" ht="15" customHeight="1" x14ac:dyDescent="0.25">
      <c r="B9" s="15"/>
      <c r="C9" s="15" t="s">
        <v>6</v>
      </c>
      <c r="D9" s="78"/>
      <c r="E9" s="25" t="s">
        <v>5</v>
      </c>
      <c r="F9" s="25" t="s">
        <v>11</v>
      </c>
      <c r="G9" s="25" t="s">
        <v>10</v>
      </c>
      <c r="H9" s="12"/>
      <c r="I9" s="266"/>
      <c r="J9" s="265"/>
      <c r="K9" s="263"/>
      <c r="L9" s="264" t="s">
        <v>32</v>
      </c>
      <c r="M9" s="263"/>
      <c r="N9" s="263"/>
      <c r="O9" s="263"/>
      <c r="P9" s="263" t="s">
        <v>14</v>
      </c>
      <c r="Q9" s="281" t="s">
        <v>120</v>
      </c>
      <c r="R9" s="107">
        <v>810</v>
      </c>
      <c r="S9" s="258" t="e">
        <f>#REF!+S237</f>
        <v>#REF!</v>
      </c>
      <c r="T9" s="260" t="e">
        <f>#REF!+T237</f>
        <v>#REF!</v>
      </c>
      <c r="U9" s="258">
        <f>U237</f>
        <v>2145000</v>
      </c>
      <c r="V9" s="260" t="e">
        <f>#REF!+V237</f>
        <v>#REF!</v>
      </c>
      <c r="W9" s="258">
        <f>W237</f>
        <v>7620000</v>
      </c>
      <c r="X9" s="258">
        <f>X237</f>
        <v>9325000</v>
      </c>
    </row>
    <row r="10" spans="2:27" ht="15" customHeight="1" x14ac:dyDescent="0.25">
      <c r="B10" s="15"/>
      <c r="C10" s="15" t="s">
        <v>6</v>
      </c>
      <c r="D10" s="78"/>
      <c r="E10" s="25" t="s">
        <v>5</v>
      </c>
      <c r="F10" s="11" t="s">
        <v>11</v>
      </c>
      <c r="G10" s="11" t="s">
        <v>10</v>
      </c>
      <c r="H10" s="12"/>
      <c r="I10" s="266"/>
      <c r="J10" s="265"/>
      <c r="K10" s="263"/>
      <c r="L10" s="264" t="s">
        <v>32</v>
      </c>
      <c r="M10" s="263"/>
      <c r="N10" s="263"/>
      <c r="O10" s="263"/>
      <c r="P10" s="263" t="s">
        <v>14</v>
      </c>
      <c r="Q10" s="271" t="s">
        <v>119</v>
      </c>
      <c r="R10" s="270"/>
      <c r="S10" s="267" t="e">
        <f t="shared" ref="S10:X10" si="1">S4+S5+S9</f>
        <v>#REF!</v>
      </c>
      <c r="T10" s="269" t="e">
        <f t="shared" si="1"/>
        <v>#REF!</v>
      </c>
      <c r="U10" s="267">
        <f t="shared" si="1"/>
        <v>84976888.5</v>
      </c>
      <c r="V10" s="269" t="e">
        <f t="shared" si="1"/>
        <v>#REF!</v>
      </c>
      <c r="W10" s="268">
        <f t="shared" si="1"/>
        <v>92325603</v>
      </c>
      <c r="X10" s="267">
        <f t="shared" si="1"/>
        <v>94700143</v>
      </c>
    </row>
    <row r="11" spans="2:27" ht="24" customHeight="1" x14ac:dyDescent="0.25">
      <c r="B11" s="15"/>
      <c r="C11" s="15" t="s">
        <v>6</v>
      </c>
      <c r="D11" s="78"/>
      <c r="E11" s="25" t="s">
        <v>5</v>
      </c>
      <c r="F11" s="11" t="s">
        <v>11</v>
      </c>
      <c r="G11" s="11" t="s">
        <v>10</v>
      </c>
      <c r="H11" s="12"/>
      <c r="I11" s="266"/>
      <c r="J11" s="265"/>
      <c r="K11" s="263"/>
      <c r="L11" s="264" t="s">
        <v>117</v>
      </c>
      <c r="M11" s="263"/>
      <c r="N11" s="263"/>
      <c r="O11" s="263"/>
      <c r="P11" s="263" t="s">
        <v>14</v>
      </c>
      <c r="Q11" s="280" t="s">
        <v>118</v>
      </c>
      <c r="R11" s="279"/>
      <c r="S11" s="276"/>
      <c r="T11" s="278"/>
      <c r="U11" s="276">
        <v>84976888.5</v>
      </c>
      <c r="V11" s="278"/>
      <c r="W11" s="277">
        <v>92325603</v>
      </c>
      <c r="X11" s="276">
        <v>94700143</v>
      </c>
    </row>
    <row r="12" spans="2:27" ht="15" customHeight="1" x14ac:dyDescent="0.25">
      <c r="B12" s="15"/>
      <c r="C12" s="15" t="s">
        <v>6</v>
      </c>
      <c r="D12" s="78"/>
      <c r="E12" s="25" t="s">
        <v>5</v>
      </c>
      <c r="F12" s="11" t="s">
        <v>11</v>
      </c>
      <c r="G12" s="11" t="s">
        <v>10</v>
      </c>
      <c r="H12" s="12"/>
      <c r="I12" s="266"/>
      <c r="J12" s="265"/>
      <c r="K12" s="263"/>
      <c r="L12" s="264" t="s">
        <v>117</v>
      </c>
      <c r="M12" s="263"/>
      <c r="N12" s="263"/>
      <c r="O12" s="263"/>
      <c r="P12" s="263" t="s">
        <v>14</v>
      </c>
      <c r="Q12" s="274" t="s">
        <v>116</v>
      </c>
      <c r="R12" s="261"/>
      <c r="U12" s="2">
        <f>U10-U11</f>
        <v>0</v>
      </c>
      <c r="V12" s="273"/>
      <c r="W12" s="2">
        <f>W10-W11</f>
        <v>0</v>
      </c>
      <c r="X12" s="272">
        <f>X10-X11</f>
        <v>0</v>
      </c>
    </row>
    <row r="13" spans="2:27" ht="15" customHeight="1" x14ac:dyDescent="0.25">
      <c r="B13" s="15"/>
      <c r="C13" s="15" t="s">
        <v>6</v>
      </c>
      <c r="D13" s="78"/>
      <c r="E13" s="25" t="s">
        <v>5</v>
      </c>
      <c r="F13" s="11" t="s">
        <v>11</v>
      </c>
      <c r="G13" s="11" t="s">
        <v>10</v>
      </c>
      <c r="H13" s="12"/>
      <c r="I13" s="266"/>
      <c r="J13" s="265"/>
      <c r="K13" s="263"/>
      <c r="L13" s="264" t="s">
        <v>32</v>
      </c>
      <c r="M13" s="263"/>
      <c r="N13" s="263"/>
      <c r="O13" s="263"/>
      <c r="P13" s="263" t="s">
        <v>14</v>
      </c>
      <c r="Q13" s="271" t="s">
        <v>115</v>
      </c>
      <c r="R13" s="270"/>
      <c r="S13" s="267" t="e">
        <f>#REF!+S7+S8+S6+#REF!+#REF!+#REF!</f>
        <v>#REF!</v>
      </c>
      <c r="T13" s="269" t="e">
        <f>#REF!+T7+T8+T6+#REF!+#REF!+#REF!</f>
        <v>#REF!</v>
      </c>
      <c r="U13" s="267">
        <f>U7+U8+U6</f>
        <v>452146</v>
      </c>
      <c r="V13" s="269" t="e">
        <f>#REF!+V7+V8+V6+#REF!+#REF!+#REF!</f>
        <v>#REF!</v>
      </c>
      <c r="W13" s="267">
        <f>W7+W8+W6</f>
        <v>407690</v>
      </c>
      <c r="X13" s="267">
        <f>X7+X8+X6</f>
        <v>395536</v>
      </c>
    </row>
    <row r="14" spans="2:27" ht="15" customHeight="1" x14ac:dyDescent="0.25">
      <c r="B14" s="15"/>
      <c r="C14" s="15" t="s">
        <v>6</v>
      </c>
      <c r="D14" s="78"/>
      <c r="E14" s="25" t="s">
        <v>5</v>
      </c>
      <c r="F14" s="11" t="s">
        <v>11</v>
      </c>
      <c r="G14" s="11" t="s">
        <v>10</v>
      </c>
      <c r="H14" s="12"/>
      <c r="I14" s="266"/>
      <c r="J14" s="265"/>
      <c r="K14" s="263"/>
      <c r="L14" s="264" t="s">
        <v>32</v>
      </c>
      <c r="M14" s="263"/>
      <c r="N14" s="263"/>
      <c r="O14" s="263"/>
      <c r="P14" s="263" t="s">
        <v>14</v>
      </c>
      <c r="Q14" s="262" t="s">
        <v>114</v>
      </c>
      <c r="R14" s="261"/>
      <c r="S14" s="258" t="e">
        <f t="shared" ref="S14:X14" si="2">S10+S13</f>
        <v>#REF!</v>
      </c>
      <c r="T14" s="260" t="e">
        <f t="shared" si="2"/>
        <v>#REF!</v>
      </c>
      <c r="U14" s="258">
        <f t="shared" si="2"/>
        <v>85429034.5</v>
      </c>
      <c r="V14" s="260" t="e">
        <f t="shared" si="2"/>
        <v>#REF!</v>
      </c>
      <c r="W14" s="259">
        <f t="shared" si="2"/>
        <v>92733293</v>
      </c>
      <c r="X14" s="258">
        <f t="shared" si="2"/>
        <v>95095679</v>
      </c>
    </row>
    <row r="15" spans="2:27" ht="18.75" customHeight="1" x14ac:dyDescent="0.25">
      <c r="B15" s="15" t="s">
        <v>7</v>
      </c>
      <c r="C15" s="79" t="s">
        <v>6</v>
      </c>
      <c r="D15" s="78"/>
      <c r="E15" s="25" t="s">
        <v>5</v>
      </c>
      <c r="F15" s="25" t="s">
        <v>11</v>
      </c>
      <c r="G15" s="25" t="s">
        <v>10</v>
      </c>
      <c r="H15" s="12" t="s">
        <v>4</v>
      </c>
      <c r="I15" s="15" t="s">
        <v>3</v>
      </c>
      <c r="J15" s="53" t="s">
        <v>70</v>
      </c>
      <c r="K15" s="257" t="s">
        <v>112</v>
      </c>
      <c r="L15" s="256"/>
      <c r="M15" s="255"/>
      <c r="N15" s="255"/>
      <c r="O15" s="255"/>
      <c r="P15" s="254" t="s">
        <v>14</v>
      </c>
      <c r="Q15" s="192" t="s">
        <v>113</v>
      </c>
      <c r="R15" s="246">
        <v>11</v>
      </c>
      <c r="S15" s="46">
        <f t="shared" ref="S15:X15" si="3">SUM(S18)</f>
        <v>48000</v>
      </c>
      <c r="T15" s="48">
        <f t="shared" si="3"/>
        <v>48000</v>
      </c>
      <c r="U15" s="46">
        <f t="shared" si="3"/>
        <v>48000</v>
      </c>
      <c r="V15" s="48">
        <f t="shared" si="3"/>
        <v>48000</v>
      </c>
      <c r="W15" s="47">
        <f t="shared" si="3"/>
        <v>48000</v>
      </c>
      <c r="X15" s="46">
        <f t="shared" si="3"/>
        <v>48000</v>
      </c>
    </row>
    <row r="16" spans="2:27" ht="16.5" customHeight="1" x14ac:dyDescent="0.25">
      <c r="B16" s="15" t="s">
        <v>7</v>
      </c>
      <c r="C16" s="79" t="s">
        <v>6</v>
      </c>
      <c r="D16" s="78"/>
      <c r="E16" s="25" t="s">
        <v>5</v>
      </c>
      <c r="F16" s="25" t="s">
        <v>11</v>
      </c>
      <c r="G16" s="25" t="s">
        <v>10</v>
      </c>
      <c r="H16" s="12" t="s">
        <v>4</v>
      </c>
      <c r="I16" s="15" t="s">
        <v>3</v>
      </c>
      <c r="J16" s="45" t="s">
        <v>70</v>
      </c>
      <c r="K16" s="253" t="s">
        <v>112</v>
      </c>
      <c r="L16" s="252"/>
      <c r="M16" s="251"/>
      <c r="N16" s="251"/>
      <c r="O16" s="251"/>
      <c r="P16" s="45">
        <v>31</v>
      </c>
      <c r="Q16" s="41" t="s">
        <v>21</v>
      </c>
      <c r="R16" s="246">
        <v>11</v>
      </c>
      <c r="S16" s="38">
        <f t="shared" ref="S16:X17" si="4">S17</f>
        <v>48000</v>
      </c>
      <c r="T16" s="40">
        <f t="shared" si="4"/>
        <v>48000</v>
      </c>
      <c r="U16" s="38">
        <f t="shared" si="4"/>
        <v>48000</v>
      </c>
      <c r="V16" s="40">
        <f t="shared" si="4"/>
        <v>48000</v>
      </c>
      <c r="W16" s="39">
        <f t="shared" si="4"/>
        <v>48000</v>
      </c>
      <c r="X16" s="38">
        <f t="shared" si="4"/>
        <v>48000</v>
      </c>
    </row>
    <row r="17" spans="2:24" ht="17.25" customHeight="1" x14ac:dyDescent="0.25">
      <c r="B17" s="15" t="s">
        <v>7</v>
      </c>
      <c r="C17" s="79" t="s">
        <v>6</v>
      </c>
      <c r="D17" s="78"/>
      <c r="E17" s="25" t="s">
        <v>5</v>
      </c>
      <c r="F17" s="25" t="s">
        <v>11</v>
      </c>
      <c r="G17" s="25" t="s">
        <v>10</v>
      </c>
      <c r="H17" s="12" t="s">
        <v>4</v>
      </c>
      <c r="I17" s="15" t="s">
        <v>3</v>
      </c>
      <c r="J17" s="161" t="s">
        <v>70</v>
      </c>
      <c r="K17" s="250" t="s">
        <v>112</v>
      </c>
      <c r="L17" s="249"/>
      <c r="M17" s="248"/>
      <c r="N17" s="248"/>
      <c r="O17" s="247"/>
      <c r="P17" s="247">
        <v>311</v>
      </c>
      <c r="Q17" s="112" t="s">
        <v>20</v>
      </c>
      <c r="R17" s="246">
        <v>11</v>
      </c>
      <c r="S17" s="28">
        <f t="shared" si="4"/>
        <v>48000</v>
      </c>
      <c r="T17" s="30">
        <f t="shared" si="4"/>
        <v>48000</v>
      </c>
      <c r="U17" s="28">
        <f t="shared" si="4"/>
        <v>48000</v>
      </c>
      <c r="V17" s="30">
        <f t="shared" si="4"/>
        <v>48000</v>
      </c>
      <c r="W17" s="29">
        <f t="shared" si="4"/>
        <v>48000</v>
      </c>
      <c r="X17" s="28">
        <f t="shared" si="4"/>
        <v>48000</v>
      </c>
    </row>
    <row r="18" spans="2:24" x14ac:dyDescent="0.25">
      <c r="B18" s="15" t="s">
        <v>7</v>
      </c>
      <c r="C18" s="14" t="s">
        <v>6</v>
      </c>
      <c r="D18" s="13"/>
      <c r="E18" s="25" t="s">
        <v>5</v>
      </c>
      <c r="F18" s="11"/>
      <c r="G18" s="11"/>
      <c r="H18" s="12" t="s">
        <v>4</v>
      </c>
      <c r="I18" s="11" t="s">
        <v>3</v>
      </c>
      <c r="J18" s="152" t="s">
        <v>70</v>
      </c>
      <c r="K18" s="245" t="s">
        <v>112</v>
      </c>
      <c r="L18" s="151">
        <v>3</v>
      </c>
      <c r="M18" s="150">
        <v>1</v>
      </c>
      <c r="N18" s="150">
        <v>1</v>
      </c>
      <c r="O18" s="150">
        <v>1</v>
      </c>
      <c r="P18" s="21">
        <v>311</v>
      </c>
      <c r="Q18" s="244" t="s">
        <v>17</v>
      </c>
      <c r="R18" s="89">
        <v>11</v>
      </c>
      <c r="S18" s="16">
        <v>48000</v>
      </c>
      <c r="T18" s="18">
        <v>48000</v>
      </c>
      <c r="U18" s="16">
        <v>48000</v>
      </c>
      <c r="V18" s="18">
        <v>48000</v>
      </c>
      <c r="W18" s="17">
        <v>48000</v>
      </c>
      <c r="X18" s="16">
        <v>48000</v>
      </c>
    </row>
    <row r="19" spans="2:24" ht="25.5" x14ac:dyDescent="0.25">
      <c r="B19" s="15" t="s">
        <v>7</v>
      </c>
      <c r="C19" s="79" t="s">
        <v>6</v>
      </c>
      <c r="D19" s="13"/>
      <c r="E19" s="25" t="s">
        <v>5</v>
      </c>
      <c r="F19" s="25" t="s">
        <v>11</v>
      </c>
      <c r="G19" s="25" t="s">
        <v>10</v>
      </c>
      <c r="H19" s="12" t="s">
        <v>4</v>
      </c>
      <c r="I19" s="15" t="s">
        <v>3</v>
      </c>
      <c r="J19" s="209" t="s">
        <v>70</v>
      </c>
      <c r="K19" s="207" t="s">
        <v>93</v>
      </c>
      <c r="L19" s="231"/>
      <c r="M19" s="230"/>
      <c r="N19" s="230"/>
      <c r="O19" s="230"/>
      <c r="P19" s="229" t="s">
        <v>14</v>
      </c>
      <c r="Q19" s="202" t="s">
        <v>94</v>
      </c>
      <c r="R19" s="90">
        <v>11</v>
      </c>
      <c r="S19" s="46">
        <f t="shared" ref="S19:X19" si="5">SUM(S32:S64)</f>
        <v>36527099</v>
      </c>
      <c r="T19" s="48">
        <f t="shared" si="5"/>
        <v>31243770</v>
      </c>
      <c r="U19" s="46">
        <f t="shared" si="5"/>
        <v>37175117</v>
      </c>
      <c r="V19" s="48">
        <f t="shared" si="5"/>
        <v>31600710</v>
      </c>
      <c r="W19" s="47">
        <f t="shared" si="5"/>
        <v>37343059</v>
      </c>
      <c r="X19" s="46">
        <f t="shared" si="5"/>
        <v>37426093</v>
      </c>
    </row>
    <row r="20" spans="2:24" ht="15" customHeight="1" x14ac:dyDescent="0.25">
      <c r="B20" s="15" t="s">
        <v>7</v>
      </c>
      <c r="C20" s="79" t="s">
        <v>6</v>
      </c>
      <c r="D20" s="13"/>
      <c r="E20" s="25" t="s">
        <v>5</v>
      </c>
      <c r="F20" s="25" t="s">
        <v>11</v>
      </c>
      <c r="G20" s="25" t="s">
        <v>10</v>
      </c>
      <c r="H20" s="12" t="s">
        <v>4</v>
      </c>
      <c r="I20" s="15" t="s">
        <v>3</v>
      </c>
      <c r="J20" s="215" t="s">
        <v>70</v>
      </c>
      <c r="K20" s="228" t="s">
        <v>93</v>
      </c>
      <c r="L20" s="227"/>
      <c r="M20" s="226"/>
      <c r="N20" s="226"/>
      <c r="O20" s="225"/>
      <c r="P20" s="210">
        <v>31</v>
      </c>
      <c r="Q20" s="41" t="s">
        <v>21</v>
      </c>
      <c r="R20" s="90">
        <v>11</v>
      </c>
      <c r="S20" s="38">
        <f t="shared" ref="S20:X20" si="6">S23+S24+S25</f>
        <v>28096266</v>
      </c>
      <c r="T20" s="40">
        <f t="shared" si="6"/>
        <v>22655953</v>
      </c>
      <c r="U20" s="38">
        <f t="shared" si="6"/>
        <v>30554609</v>
      </c>
      <c r="V20" s="40">
        <f t="shared" si="6"/>
        <v>22827690</v>
      </c>
      <c r="W20" s="39">
        <f t="shared" si="6"/>
        <v>30784009</v>
      </c>
      <c r="X20" s="38">
        <f t="shared" si="6"/>
        <v>31112309</v>
      </c>
    </row>
    <row r="21" spans="2:24" ht="15.75" customHeight="1" x14ac:dyDescent="0.25">
      <c r="B21" s="15" t="s">
        <v>7</v>
      </c>
      <c r="C21" s="79" t="s">
        <v>6</v>
      </c>
      <c r="D21" s="13"/>
      <c r="E21" s="25" t="s">
        <v>5</v>
      </c>
      <c r="F21" s="25" t="s">
        <v>11</v>
      </c>
      <c r="G21" s="25" t="s">
        <v>10</v>
      </c>
      <c r="H21" s="12" t="s">
        <v>4</v>
      </c>
      <c r="I21" s="15" t="s">
        <v>3</v>
      </c>
      <c r="J21" s="215" t="s">
        <v>70</v>
      </c>
      <c r="K21" s="228" t="s">
        <v>93</v>
      </c>
      <c r="L21" s="227"/>
      <c r="M21" s="226"/>
      <c r="N21" s="226"/>
      <c r="O21" s="225"/>
      <c r="P21" s="210">
        <v>32</v>
      </c>
      <c r="Q21" s="41" t="s">
        <v>12</v>
      </c>
      <c r="R21" s="90">
        <v>11</v>
      </c>
      <c r="S21" s="38">
        <f t="shared" ref="S21:X21" si="7">S26+S27+S28+S29+S30</f>
        <v>8426852</v>
      </c>
      <c r="T21" s="40">
        <f t="shared" si="7"/>
        <v>8583836</v>
      </c>
      <c r="U21" s="38">
        <f t="shared" si="7"/>
        <v>6616608</v>
      </c>
      <c r="V21" s="40">
        <f t="shared" si="7"/>
        <v>8769039</v>
      </c>
      <c r="W21" s="39">
        <f t="shared" si="7"/>
        <v>6555150</v>
      </c>
      <c r="X21" s="38">
        <f t="shared" si="7"/>
        <v>6309884</v>
      </c>
    </row>
    <row r="22" spans="2:24" ht="19.5" customHeight="1" x14ac:dyDescent="0.25">
      <c r="B22" s="15" t="s">
        <v>7</v>
      </c>
      <c r="C22" s="79" t="s">
        <v>6</v>
      </c>
      <c r="D22" s="13"/>
      <c r="E22" s="25" t="s">
        <v>5</v>
      </c>
      <c r="F22" s="25" t="s">
        <v>11</v>
      </c>
      <c r="G22" s="25" t="s">
        <v>10</v>
      </c>
      <c r="H22" s="12" t="s">
        <v>4</v>
      </c>
      <c r="I22" s="15" t="s">
        <v>3</v>
      </c>
      <c r="J22" s="215" t="s">
        <v>70</v>
      </c>
      <c r="K22" s="228" t="s">
        <v>93</v>
      </c>
      <c r="L22" s="227"/>
      <c r="M22" s="226"/>
      <c r="N22" s="226"/>
      <c r="O22" s="225"/>
      <c r="P22" s="210">
        <v>34</v>
      </c>
      <c r="Q22" s="41" t="s">
        <v>111</v>
      </c>
      <c r="R22" s="90">
        <v>11</v>
      </c>
      <c r="S22" s="38">
        <f t="shared" ref="S22:X22" si="8">S31</f>
        <v>3981</v>
      </c>
      <c r="T22" s="40">
        <f t="shared" si="8"/>
        <v>3981</v>
      </c>
      <c r="U22" s="38">
        <f t="shared" si="8"/>
        <v>3900</v>
      </c>
      <c r="V22" s="40">
        <f t="shared" si="8"/>
        <v>3981</v>
      </c>
      <c r="W22" s="39">
        <f t="shared" si="8"/>
        <v>3900</v>
      </c>
      <c r="X22" s="38">
        <f t="shared" si="8"/>
        <v>3900</v>
      </c>
    </row>
    <row r="23" spans="2:24" ht="16.5" customHeight="1" x14ac:dyDescent="0.25">
      <c r="B23" s="15" t="s">
        <v>7</v>
      </c>
      <c r="C23" s="79" t="s">
        <v>6</v>
      </c>
      <c r="D23" s="13"/>
      <c r="E23" s="25" t="s">
        <v>5</v>
      </c>
      <c r="F23" s="25" t="s">
        <v>11</v>
      </c>
      <c r="G23" s="25" t="s">
        <v>10</v>
      </c>
      <c r="H23" s="12" t="s">
        <v>4</v>
      </c>
      <c r="I23" s="15" t="s">
        <v>3</v>
      </c>
      <c r="J23" s="37" t="s">
        <v>70</v>
      </c>
      <c r="K23" s="242" t="s">
        <v>93</v>
      </c>
      <c r="L23" s="241"/>
      <c r="M23" s="240"/>
      <c r="N23" s="240"/>
      <c r="O23" s="243"/>
      <c r="P23" s="238">
        <v>311</v>
      </c>
      <c r="Q23" s="60" t="s">
        <v>20</v>
      </c>
      <c r="R23" s="90">
        <v>11</v>
      </c>
      <c r="S23" s="28">
        <f t="shared" ref="S23:X23" si="9">S32+S33</f>
        <v>23199622</v>
      </c>
      <c r="T23" s="30">
        <f t="shared" si="9"/>
        <v>17650184</v>
      </c>
      <c r="U23" s="28">
        <f t="shared" si="9"/>
        <v>25397900</v>
      </c>
      <c r="V23" s="30">
        <f t="shared" si="9"/>
        <v>17821921</v>
      </c>
      <c r="W23" s="29">
        <f t="shared" si="9"/>
        <v>25627300</v>
      </c>
      <c r="X23" s="28">
        <f t="shared" si="9"/>
        <v>25855600</v>
      </c>
    </row>
    <row r="24" spans="2:24" ht="16.5" customHeight="1" x14ac:dyDescent="0.25">
      <c r="B24" s="15" t="s">
        <v>7</v>
      </c>
      <c r="C24" s="79" t="s">
        <v>6</v>
      </c>
      <c r="D24" s="13"/>
      <c r="E24" s="25" t="s">
        <v>5</v>
      </c>
      <c r="F24" s="25" t="s">
        <v>11</v>
      </c>
      <c r="G24" s="25" t="s">
        <v>10</v>
      </c>
      <c r="H24" s="12" t="s">
        <v>4</v>
      </c>
      <c r="I24" s="15" t="s">
        <v>3</v>
      </c>
      <c r="J24" s="37" t="s">
        <v>70</v>
      </c>
      <c r="K24" s="242" t="s">
        <v>93</v>
      </c>
      <c r="L24" s="241"/>
      <c r="M24" s="240"/>
      <c r="N24" s="240"/>
      <c r="O24" s="239"/>
      <c r="P24" s="238">
        <v>312</v>
      </c>
      <c r="Q24" s="60" t="s">
        <v>78</v>
      </c>
      <c r="R24" s="90">
        <v>11</v>
      </c>
      <c r="S24" s="28">
        <f t="shared" ref="S24:X25" si="10">S34</f>
        <v>1052820</v>
      </c>
      <c r="T24" s="30">
        <f t="shared" si="10"/>
        <v>929060</v>
      </c>
      <c r="U24" s="28">
        <f t="shared" si="10"/>
        <v>1080000</v>
      </c>
      <c r="V24" s="30">
        <f t="shared" si="10"/>
        <v>929060</v>
      </c>
      <c r="W24" s="29">
        <f t="shared" si="10"/>
        <v>1080000</v>
      </c>
      <c r="X24" s="28">
        <f t="shared" si="10"/>
        <v>1080000</v>
      </c>
    </row>
    <row r="25" spans="2:24" ht="22.5" x14ac:dyDescent="0.25">
      <c r="B25" s="15" t="s">
        <v>7</v>
      </c>
      <c r="C25" s="79" t="s">
        <v>6</v>
      </c>
      <c r="D25" s="13"/>
      <c r="E25" s="25" t="s">
        <v>5</v>
      </c>
      <c r="F25" s="25" t="s">
        <v>11</v>
      </c>
      <c r="G25" s="25" t="s">
        <v>10</v>
      </c>
      <c r="H25" s="12" t="s">
        <v>4</v>
      </c>
      <c r="I25" s="15" t="s">
        <v>3</v>
      </c>
      <c r="J25" s="37" t="s">
        <v>70</v>
      </c>
      <c r="K25" s="242" t="s">
        <v>93</v>
      </c>
      <c r="L25" s="241"/>
      <c r="M25" s="240"/>
      <c r="N25" s="240"/>
      <c r="O25" s="239"/>
      <c r="P25" s="238">
        <v>313</v>
      </c>
      <c r="Q25" s="60" t="s">
        <v>19</v>
      </c>
      <c r="R25" s="90">
        <v>11</v>
      </c>
      <c r="S25" s="28">
        <f t="shared" si="10"/>
        <v>3843824</v>
      </c>
      <c r="T25" s="30">
        <f t="shared" si="10"/>
        <v>4076709</v>
      </c>
      <c r="U25" s="28">
        <f t="shared" si="10"/>
        <v>4076709</v>
      </c>
      <c r="V25" s="30">
        <f t="shared" si="10"/>
        <v>4076709</v>
      </c>
      <c r="W25" s="29">
        <f t="shared" si="10"/>
        <v>4076709</v>
      </c>
      <c r="X25" s="28">
        <f t="shared" si="10"/>
        <v>4176709</v>
      </c>
    </row>
    <row r="26" spans="2:24" ht="16.5" customHeight="1" x14ac:dyDescent="0.25">
      <c r="B26" s="15" t="s">
        <v>7</v>
      </c>
      <c r="C26" s="79" t="s">
        <v>6</v>
      </c>
      <c r="D26" s="13"/>
      <c r="E26" s="25" t="s">
        <v>5</v>
      </c>
      <c r="F26" s="25" t="s">
        <v>11</v>
      </c>
      <c r="G26" s="25" t="s">
        <v>10</v>
      </c>
      <c r="H26" s="12" t="s">
        <v>4</v>
      </c>
      <c r="I26" s="15" t="s">
        <v>3</v>
      </c>
      <c r="J26" s="37" t="s">
        <v>70</v>
      </c>
      <c r="K26" s="242" t="s">
        <v>93</v>
      </c>
      <c r="L26" s="241"/>
      <c r="M26" s="240"/>
      <c r="N26" s="240"/>
      <c r="O26" s="239"/>
      <c r="P26" s="238">
        <v>321</v>
      </c>
      <c r="Q26" s="60" t="s">
        <v>18</v>
      </c>
      <c r="R26" s="90">
        <v>11</v>
      </c>
      <c r="S26" s="28">
        <f t="shared" ref="S26:X26" si="11">S36+S37+S38+S39</f>
        <v>1254035</v>
      </c>
      <c r="T26" s="30">
        <f t="shared" si="11"/>
        <v>1380317</v>
      </c>
      <c r="U26" s="28">
        <f t="shared" si="11"/>
        <v>1371600</v>
      </c>
      <c r="V26" s="30">
        <f t="shared" si="11"/>
        <v>1416152</v>
      </c>
      <c r="W26" s="29">
        <f t="shared" si="11"/>
        <v>1391600</v>
      </c>
      <c r="X26" s="28">
        <f t="shared" si="11"/>
        <v>1396600</v>
      </c>
    </row>
    <row r="27" spans="2:24" ht="22.5" x14ac:dyDescent="0.25">
      <c r="B27" s="15" t="s">
        <v>7</v>
      </c>
      <c r="C27" s="79" t="s">
        <v>6</v>
      </c>
      <c r="D27" s="13"/>
      <c r="E27" s="25" t="s">
        <v>5</v>
      </c>
      <c r="F27" s="25" t="s">
        <v>11</v>
      </c>
      <c r="G27" s="25" t="s">
        <v>10</v>
      </c>
      <c r="H27" s="12" t="s">
        <v>4</v>
      </c>
      <c r="I27" s="15" t="s">
        <v>3</v>
      </c>
      <c r="J27" s="37" t="s">
        <v>70</v>
      </c>
      <c r="K27" s="242" t="s">
        <v>93</v>
      </c>
      <c r="L27" s="241"/>
      <c r="M27" s="240"/>
      <c r="N27" s="240"/>
      <c r="O27" s="239"/>
      <c r="P27" s="238">
        <v>322</v>
      </c>
      <c r="Q27" s="60" t="s">
        <v>41</v>
      </c>
      <c r="R27" s="90">
        <v>11</v>
      </c>
      <c r="S27" s="28">
        <f t="shared" ref="S27:X27" si="12">S40+S41+S42+S43+S44</f>
        <v>1345212</v>
      </c>
      <c r="T27" s="30">
        <f t="shared" si="12"/>
        <v>1475212</v>
      </c>
      <c r="U27" s="28">
        <f t="shared" si="12"/>
        <v>1182059</v>
      </c>
      <c r="V27" s="30">
        <f t="shared" si="12"/>
        <v>1472212</v>
      </c>
      <c r="W27" s="29">
        <f t="shared" si="12"/>
        <v>1074778</v>
      </c>
      <c r="X27" s="28">
        <f t="shared" si="12"/>
        <v>1050110</v>
      </c>
    </row>
    <row r="28" spans="2:24" ht="16.5" customHeight="1" x14ac:dyDescent="0.25">
      <c r="B28" s="15" t="s">
        <v>7</v>
      </c>
      <c r="C28" s="79" t="s">
        <v>6</v>
      </c>
      <c r="D28" s="13"/>
      <c r="E28" s="25" t="s">
        <v>5</v>
      </c>
      <c r="F28" s="25" t="s">
        <v>11</v>
      </c>
      <c r="G28" s="25" t="s">
        <v>10</v>
      </c>
      <c r="H28" s="12" t="s">
        <v>4</v>
      </c>
      <c r="I28" s="15" t="s">
        <v>3</v>
      </c>
      <c r="J28" s="37" t="s">
        <v>70</v>
      </c>
      <c r="K28" s="242" t="s">
        <v>93</v>
      </c>
      <c r="L28" s="241"/>
      <c r="M28" s="240"/>
      <c r="N28" s="240"/>
      <c r="O28" s="239"/>
      <c r="P28" s="238">
        <v>323</v>
      </c>
      <c r="Q28" s="60" t="s">
        <v>9</v>
      </c>
      <c r="R28" s="90">
        <v>11</v>
      </c>
      <c r="S28" s="28">
        <f t="shared" ref="S28:X28" si="13">S45+S46+S47+S48+S49+S50+S51+S52+S53</f>
        <v>5617371</v>
      </c>
      <c r="T28" s="30">
        <f t="shared" si="13"/>
        <v>5583073</v>
      </c>
      <c r="U28" s="28">
        <f t="shared" si="13"/>
        <v>3914949</v>
      </c>
      <c r="V28" s="30">
        <f t="shared" si="13"/>
        <v>5735441</v>
      </c>
      <c r="W28" s="29">
        <f t="shared" si="13"/>
        <v>3935772</v>
      </c>
      <c r="X28" s="28">
        <f t="shared" si="13"/>
        <v>3710174</v>
      </c>
    </row>
    <row r="29" spans="2:24" ht="22.5" x14ac:dyDescent="0.25">
      <c r="B29" s="15" t="s">
        <v>7</v>
      </c>
      <c r="C29" s="79" t="s">
        <v>6</v>
      </c>
      <c r="D29" s="13"/>
      <c r="E29" s="25" t="s">
        <v>5</v>
      </c>
      <c r="F29" s="25" t="s">
        <v>11</v>
      </c>
      <c r="G29" s="25" t="s">
        <v>10</v>
      </c>
      <c r="H29" s="12" t="s">
        <v>4</v>
      </c>
      <c r="I29" s="15" t="s">
        <v>3</v>
      </c>
      <c r="J29" s="37" t="s">
        <v>70</v>
      </c>
      <c r="K29" s="242" t="s">
        <v>93</v>
      </c>
      <c r="L29" s="241"/>
      <c r="M29" s="240"/>
      <c r="N29" s="240"/>
      <c r="O29" s="239"/>
      <c r="P29" s="238">
        <v>324</v>
      </c>
      <c r="Q29" s="60" t="s">
        <v>95</v>
      </c>
      <c r="R29" s="90">
        <v>11</v>
      </c>
      <c r="S29" s="28">
        <f t="shared" ref="S29:X29" si="14">S54</f>
        <v>35000</v>
      </c>
      <c r="T29" s="30">
        <f t="shared" si="14"/>
        <v>10000</v>
      </c>
      <c r="U29" s="28">
        <f t="shared" si="14"/>
        <v>10000</v>
      </c>
      <c r="V29" s="30">
        <f t="shared" si="14"/>
        <v>10000</v>
      </c>
      <c r="W29" s="29">
        <f t="shared" si="14"/>
        <v>10000</v>
      </c>
      <c r="X29" s="28">
        <f t="shared" si="14"/>
        <v>10000</v>
      </c>
    </row>
    <row r="30" spans="2:24" ht="16.5" customHeight="1" x14ac:dyDescent="0.25">
      <c r="B30" s="15" t="s">
        <v>7</v>
      </c>
      <c r="C30" s="79" t="s">
        <v>6</v>
      </c>
      <c r="D30" s="13"/>
      <c r="E30" s="25" t="s">
        <v>5</v>
      </c>
      <c r="F30" s="25" t="s">
        <v>11</v>
      </c>
      <c r="G30" s="25" t="s">
        <v>10</v>
      </c>
      <c r="H30" s="12" t="s">
        <v>4</v>
      </c>
      <c r="I30" s="15" t="s">
        <v>3</v>
      </c>
      <c r="J30" s="37" t="s">
        <v>70</v>
      </c>
      <c r="K30" s="242" t="s">
        <v>93</v>
      </c>
      <c r="L30" s="241"/>
      <c r="M30" s="240"/>
      <c r="N30" s="240"/>
      <c r="O30" s="239"/>
      <c r="P30" s="238">
        <v>329</v>
      </c>
      <c r="Q30" s="60" t="s">
        <v>34</v>
      </c>
      <c r="R30" s="90">
        <v>11</v>
      </c>
      <c r="S30" s="28">
        <f t="shared" ref="S30:X30" si="15">S55+S56+S57+S58+S59+S61+S60</f>
        <v>175234</v>
      </c>
      <c r="T30" s="30">
        <f t="shared" si="15"/>
        <v>135234</v>
      </c>
      <c r="U30" s="28">
        <f t="shared" si="15"/>
        <v>138000</v>
      </c>
      <c r="V30" s="30">
        <f t="shared" si="15"/>
        <v>135234</v>
      </c>
      <c r="W30" s="29">
        <f t="shared" si="15"/>
        <v>143000</v>
      </c>
      <c r="X30" s="28">
        <f t="shared" si="15"/>
        <v>143000</v>
      </c>
    </row>
    <row r="31" spans="2:24" ht="22.5" x14ac:dyDescent="0.25">
      <c r="B31" s="15" t="s">
        <v>7</v>
      </c>
      <c r="C31" s="79" t="s">
        <v>6</v>
      </c>
      <c r="D31" s="13"/>
      <c r="E31" s="25" t="s">
        <v>5</v>
      </c>
      <c r="F31" s="25" t="s">
        <v>11</v>
      </c>
      <c r="G31" s="25" t="s">
        <v>10</v>
      </c>
      <c r="H31" s="12" t="s">
        <v>4</v>
      </c>
      <c r="I31" s="15" t="s">
        <v>3</v>
      </c>
      <c r="J31" s="37" t="s">
        <v>70</v>
      </c>
      <c r="K31" s="242" t="s">
        <v>93</v>
      </c>
      <c r="L31" s="241"/>
      <c r="M31" s="240"/>
      <c r="N31" s="240"/>
      <c r="O31" s="239"/>
      <c r="P31" s="238">
        <v>343</v>
      </c>
      <c r="Q31" s="60" t="s">
        <v>110</v>
      </c>
      <c r="R31" s="90">
        <v>11</v>
      </c>
      <c r="S31" s="28">
        <f t="shared" ref="S31:X31" si="16">S62+S63+S64</f>
        <v>3981</v>
      </c>
      <c r="T31" s="30">
        <f t="shared" si="16"/>
        <v>3981</v>
      </c>
      <c r="U31" s="28">
        <f t="shared" si="16"/>
        <v>3900</v>
      </c>
      <c r="V31" s="30">
        <f t="shared" si="16"/>
        <v>3981</v>
      </c>
      <c r="W31" s="29">
        <f t="shared" si="16"/>
        <v>3900</v>
      </c>
      <c r="X31" s="28">
        <f t="shared" si="16"/>
        <v>3900</v>
      </c>
    </row>
    <row r="32" spans="2:24" ht="16.5" customHeight="1" x14ac:dyDescent="0.25">
      <c r="B32" s="15" t="s">
        <v>7</v>
      </c>
      <c r="C32" s="14" t="s">
        <v>6</v>
      </c>
      <c r="D32" s="13"/>
      <c r="E32" s="25" t="s">
        <v>5</v>
      </c>
      <c r="F32" s="11"/>
      <c r="G32" s="11"/>
      <c r="H32" s="12" t="s">
        <v>4</v>
      </c>
      <c r="I32" s="11" t="s">
        <v>3</v>
      </c>
      <c r="J32" s="24" t="s">
        <v>70</v>
      </c>
      <c r="K32" s="233" t="s">
        <v>93</v>
      </c>
      <c r="L32" s="23">
        <v>3</v>
      </c>
      <c r="M32" s="22">
        <v>1</v>
      </c>
      <c r="N32" s="22">
        <v>1</v>
      </c>
      <c r="O32" s="22">
        <v>1</v>
      </c>
      <c r="P32" s="21">
        <v>311</v>
      </c>
      <c r="Q32" s="110" t="s">
        <v>17</v>
      </c>
      <c r="R32" s="89">
        <v>11</v>
      </c>
      <c r="S32" s="16">
        <v>22900538</v>
      </c>
      <c r="T32" s="18">
        <f>16500000+951100</f>
        <v>17451100</v>
      </c>
      <c r="U32" s="16">
        <v>25097900</v>
      </c>
      <c r="V32" s="18">
        <f>16671737+951100</f>
        <v>17622837</v>
      </c>
      <c r="W32" s="17">
        <v>25327300</v>
      </c>
      <c r="X32" s="16">
        <v>25555600</v>
      </c>
    </row>
    <row r="33" spans="2:24" x14ac:dyDescent="0.25">
      <c r="B33" s="15" t="s">
        <v>7</v>
      </c>
      <c r="C33" s="14" t="s">
        <v>6</v>
      </c>
      <c r="D33" s="13"/>
      <c r="E33" s="25" t="s">
        <v>5</v>
      </c>
      <c r="F33" s="11"/>
      <c r="G33" s="11"/>
      <c r="H33" s="12" t="s">
        <v>4</v>
      </c>
      <c r="I33" s="11" t="s">
        <v>3</v>
      </c>
      <c r="J33" s="24" t="s">
        <v>70</v>
      </c>
      <c r="K33" s="233" t="s">
        <v>93</v>
      </c>
      <c r="L33" s="27">
        <v>3</v>
      </c>
      <c r="M33" s="26">
        <v>1</v>
      </c>
      <c r="N33" s="26">
        <v>1</v>
      </c>
      <c r="O33" s="26">
        <v>3</v>
      </c>
      <c r="P33" s="21">
        <v>311</v>
      </c>
      <c r="Q33" s="110" t="s">
        <v>79</v>
      </c>
      <c r="R33" s="89">
        <v>11</v>
      </c>
      <c r="S33" s="16">
        <v>299084</v>
      </c>
      <c r="T33" s="18">
        <v>199084</v>
      </c>
      <c r="U33" s="16">
        <v>300000</v>
      </c>
      <c r="V33" s="18">
        <v>199084</v>
      </c>
      <c r="W33" s="17">
        <v>300000</v>
      </c>
      <c r="X33" s="16">
        <v>300000</v>
      </c>
    </row>
    <row r="34" spans="2:24" ht="16.5" customHeight="1" x14ac:dyDescent="0.25">
      <c r="B34" s="15" t="s">
        <v>7</v>
      </c>
      <c r="C34" s="14" t="s">
        <v>6</v>
      </c>
      <c r="D34" s="13"/>
      <c r="E34" s="25" t="s">
        <v>5</v>
      </c>
      <c r="F34" s="11"/>
      <c r="G34" s="11"/>
      <c r="H34" s="12" t="s">
        <v>4</v>
      </c>
      <c r="I34" s="11" t="s">
        <v>3</v>
      </c>
      <c r="J34" s="24" t="s">
        <v>70</v>
      </c>
      <c r="K34" s="233" t="s">
        <v>93</v>
      </c>
      <c r="L34" s="27">
        <v>3</v>
      </c>
      <c r="M34" s="26">
        <v>1</v>
      </c>
      <c r="N34" s="26">
        <v>2</v>
      </c>
      <c r="O34" s="26">
        <v>1</v>
      </c>
      <c r="P34" s="21">
        <v>312</v>
      </c>
      <c r="Q34" s="110" t="s">
        <v>78</v>
      </c>
      <c r="R34" s="89">
        <v>11</v>
      </c>
      <c r="S34" s="16">
        <v>1052820</v>
      </c>
      <c r="T34" s="18">
        <v>929060</v>
      </c>
      <c r="U34" s="16">
        <v>1080000</v>
      </c>
      <c r="V34" s="18">
        <v>929060</v>
      </c>
      <c r="W34" s="17">
        <v>1080000</v>
      </c>
      <c r="X34" s="16">
        <v>1080000</v>
      </c>
    </row>
    <row r="35" spans="2:24" x14ac:dyDescent="0.25">
      <c r="B35" s="15" t="s">
        <v>7</v>
      </c>
      <c r="C35" s="14" t="s">
        <v>6</v>
      </c>
      <c r="D35" s="13"/>
      <c r="E35" s="25" t="s">
        <v>5</v>
      </c>
      <c r="F35" s="11"/>
      <c r="G35" s="11"/>
      <c r="H35" s="12" t="s">
        <v>4</v>
      </c>
      <c r="I35" s="11" t="s">
        <v>3</v>
      </c>
      <c r="J35" s="24" t="s">
        <v>70</v>
      </c>
      <c r="K35" s="233" t="s">
        <v>93</v>
      </c>
      <c r="L35" s="27">
        <v>3</v>
      </c>
      <c r="M35" s="26">
        <v>1</v>
      </c>
      <c r="N35" s="26">
        <v>3</v>
      </c>
      <c r="O35" s="26">
        <v>2</v>
      </c>
      <c r="P35" s="21">
        <v>313</v>
      </c>
      <c r="Q35" s="237" t="s">
        <v>16</v>
      </c>
      <c r="R35" s="89">
        <v>11</v>
      </c>
      <c r="S35" s="16">
        <v>3843824</v>
      </c>
      <c r="T35" s="18">
        <f>3919889+156820</f>
        <v>4076709</v>
      </c>
      <c r="U35" s="16">
        <v>4076709</v>
      </c>
      <c r="V35" s="18">
        <f>3919889+156820</f>
        <v>4076709</v>
      </c>
      <c r="W35" s="17">
        <v>4076709</v>
      </c>
      <c r="X35" s="16">
        <v>4176709</v>
      </c>
    </row>
    <row r="36" spans="2:24" ht="16.5" customHeight="1" x14ac:dyDescent="0.25">
      <c r="B36" s="15" t="s">
        <v>7</v>
      </c>
      <c r="C36" s="14" t="s">
        <v>6</v>
      </c>
      <c r="D36" s="13"/>
      <c r="E36" s="25" t="s">
        <v>5</v>
      </c>
      <c r="F36" s="11"/>
      <c r="G36" s="11"/>
      <c r="H36" s="12" t="s">
        <v>4</v>
      </c>
      <c r="I36" s="11" t="s">
        <v>3</v>
      </c>
      <c r="J36" s="24" t="s">
        <v>70</v>
      </c>
      <c r="K36" s="233" t="s">
        <v>93</v>
      </c>
      <c r="L36" s="27">
        <v>3</v>
      </c>
      <c r="M36" s="26">
        <v>2</v>
      </c>
      <c r="N36" s="26">
        <v>1</v>
      </c>
      <c r="O36" s="26">
        <v>1</v>
      </c>
      <c r="P36" s="21">
        <v>321</v>
      </c>
      <c r="Q36" s="236" t="s">
        <v>40</v>
      </c>
      <c r="R36" s="89">
        <v>11</v>
      </c>
      <c r="S36" s="16">
        <v>99359</v>
      </c>
      <c r="T36" s="18">
        <v>139359</v>
      </c>
      <c r="U36" s="16">
        <v>130000</v>
      </c>
      <c r="V36" s="18">
        <v>139359</v>
      </c>
      <c r="W36" s="17">
        <v>130000</v>
      </c>
      <c r="X36" s="16">
        <v>130000</v>
      </c>
    </row>
    <row r="37" spans="2:24" x14ac:dyDescent="0.25">
      <c r="B37" s="15" t="s">
        <v>7</v>
      </c>
      <c r="C37" s="14" t="s">
        <v>6</v>
      </c>
      <c r="D37" s="13"/>
      <c r="E37" s="25" t="s">
        <v>5</v>
      </c>
      <c r="F37" s="11"/>
      <c r="G37" s="11"/>
      <c r="H37" s="12" t="s">
        <v>4</v>
      </c>
      <c r="I37" s="11" t="s">
        <v>3</v>
      </c>
      <c r="J37" s="24" t="s">
        <v>70</v>
      </c>
      <c r="K37" s="233" t="s">
        <v>93</v>
      </c>
      <c r="L37" s="23">
        <v>3</v>
      </c>
      <c r="M37" s="22">
        <v>2</v>
      </c>
      <c r="N37" s="22">
        <v>1</v>
      </c>
      <c r="O37" s="22">
        <v>2</v>
      </c>
      <c r="P37" s="21">
        <v>321</v>
      </c>
      <c r="Q37" s="235" t="s">
        <v>109</v>
      </c>
      <c r="R37" s="89">
        <v>11</v>
      </c>
      <c r="S37" s="16">
        <v>1114859</v>
      </c>
      <c r="T37" s="18">
        <v>1194505</v>
      </c>
      <c r="U37" s="16">
        <v>1190000</v>
      </c>
      <c r="V37" s="18">
        <v>1230340</v>
      </c>
      <c r="W37" s="17">
        <v>1210000</v>
      </c>
      <c r="X37" s="16">
        <v>1210000</v>
      </c>
    </row>
    <row r="38" spans="2:24" ht="16.5" customHeight="1" x14ac:dyDescent="0.25">
      <c r="B38" s="15" t="s">
        <v>7</v>
      </c>
      <c r="C38" s="14" t="s">
        <v>6</v>
      </c>
      <c r="D38" s="13"/>
      <c r="E38" s="25" t="s">
        <v>5</v>
      </c>
      <c r="F38" s="11"/>
      <c r="G38" s="11"/>
      <c r="H38" s="12" t="s">
        <v>4</v>
      </c>
      <c r="I38" s="11" t="s">
        <v>3</v>
      </c>
      <c r="J38" s="24" t="s">
        <v>70</v>
      </c>
      <c r="K38" s="233" t="s">
        <v>93</v>
      </c>
      <c r="L38" s="23">
        <v>3</v>
      </c>
      <c r="M38" s="22">
        <v>2</v>
      </c>
      <c r="N38" s="22">
        <v>1</v>
      </c>
      <c r="O38" s="22">
        <v>3</v>
      </c>
      <c r="P38" s="21">
        <v>321</v>
      </c>
      <c r="Q38" s="110" t="s">
        <v>15</v>
      </c>
      <c r="R38" s="89">
        <v>11</v>
      </c>
      <c r="S38" s="16">
        <v>33181</v>
      </c>
      <c r="T38" s="18">
        <v>39817</v>
      </c>
      <c r="U38" s="16">
        <v>45000</v>
      </c>
      <c r="V38" s="18">
        <v>39817</v>
      </c>
      <c r="W38" s="17">
        <v>45000</v>
      </c>
      <c r="X38" s="16">
        <v>50000</v>
      </c>
    </row>
    <row r="39" spans="2:24" ht="16.5" customHeight="1" x14ac:dyDescent="0.25">
      <c r="B39" s="15" t="s">
        <v>7</v>
      </c>
      <c r="C39" s="14" t="s">
        <v>6</v>
      </c>
      <c r="D39" s="13"/>
      <c r="E39" s="25" t="s">
        <v>5</v>
      </c>
      <c r="F39" s="11"/>
      <c r="G39" s="11"/>
      <c r="H39" s="12" t="s">
        <v>4</v>
      </c>
      <c r="I39" s="11" t="s">
        <v>3</v>
      </c>
      <c r="J39" s="24" t="s">
        <v>70</v>
      </c>
      <c r="K39" s="233" t="s">
        <v>93</v>
      </c>
      <c r="L39" s="23">
        <v>3</v>
      </c>
      <c r="M39" s="22">
        <v>2</v>
      </c>
      <c r="N39" s="22">
        <v>1</v>
      </c>
      <c r="O39" s="22">
        <v>4</v>
      </c>
      <c r="P39" s="21">
        <v>321</v>
      </c>
      <c r="Q39" s="110" t="s">
        <v>108</v>
      </c>
      <c r="R39" s="89">
        <v>11</v>
      </c>
      <c r="S39" s="16">
        <v>6636</v>
      </c>
      <c r="T39" s="18">
        <v>6636</v>
      </c>
      <c r="U39" s="16">
        <v>6600</v>
      </c>
      <c r="V39" s="18">
        <v>6636</v>
      </c>
      <c r="W39" s="17">
        <v>6600</v>
      </c>
      <c r="X39" s="16">
        <v>6600</v>
      </c>
    </row>
    <row r="40" spans="2:24" ht="16.5" customHeight="1" x14ac:dyDescent="0.25">
      <c r="B40" s="15" t="s">
        <v>7</v>
      </c>
      <c r="C40" s="14" t="s">
        <v>6</v>
      </c>
      <c r="D40" s="13"/>
      <c r="E40" s="25" t="s">
        <v>5</v>
      </c>
      <c r="F40" s="11"/>
      <c r="G40" s="11"/>
      <c r="H40" s="12" t="s">
        <v>4</v>
      </c>
      <c r="I40" s="11" t="s">
        <v>3</v>
      </c>
      <c r="J40" s="24" t="s">
        <v>70</v>
      </c>
      <c r="K40" s="233" t="s">
        <v>93</v>
      </c>
      <c r="L40" s="23">
        <v>3</v>
      </c>
      <c r="M40" s="22">
        <v>2</v>
      </c>
      <c r="N40" s="22">
        <v>2</v>
      </c>
      <c r="O40" s="22">
        <v>1</v>
      </c>
      <c r="P40" s="21">
        <v>322</v>
      </c>
      <c r="Q40" s="20" t="s">
        <v>39</v>
      </c>
      <c r="R40" s="89">
        <v>11</v>
      </c>
      <c r="S40" s="16">
        <v>175283</v>
      </c>
      <c r="T40" s="18">
        <v>305283</v>
      </c>
      <c r="U40" s="16">
        <v>200000</v>
      </c>
      <c r="V40" s="18">
        <v>305283</v>
      </c>
      <c r="W40" s="17">
        <v>200000</v>
      </c>
      <c r="X40" s="16">
        <v>200000</v>
      </c>
    </row>
    <row r="41" spans="2:24" ht="16.5" customHeight="1" x14ac:dyDescent="0.25">
      <c r="B41" s="15" t="s">
        <v>7</v>
      </c>
      <c r="C41" s="14" t="s">
        <v>6</v>
      </c>
      <c r="D41" s="13"/>
      <c r="E41" s="25" t="s">
        <v>5</v>
      </c>
      <c r="F41" s="11"/>
      <c r="G41" s="11"/>
      <c r="H41" s="12" t="s">
        <v>4</v>
      </c>
      <c r="I41" s="11" t="s">
        <v>3</v>
      </c>
      <c r="J41" s="24" t="s">
        <v>70</v>
      </c>
      <c r="K41" s="233" t="s">
        <v>93</v>
      </c>
      <c r="L41" s="23">
        <v>3</v>
      </c>
      <c r="M41" s="22">
        <v>2</v>
      </c>
      <c r="N41" s="22">
        <v>2</v>
      </c>
      <c r="O41" s="22">
        <v>3</v>
      </c>
      <c r="P41" s="21">
        <v>322</v>
      </c>
      <c r="Q41" s="110" t="s">
        <v>107</v>
      </c>
      <c r="R41" s="89">
        <v>11</v>
      </c>
      <c r="S41" s="16">
        <v>875970</v>
      </c>
      <c r="T41" s="18">
        <v>875970</v>
      </c>
      <c r="U41" s="16">
        <v>772919</v>
      </c>
      <c r="V41" s="18">
        <v>875970</v>
      </c>
      <c r="W41" s="17">
        <v>665638</v>
      </c>
      <c r="X41" s="16">
        <v>690970</v>
      </c>
    </row>
    <row r="42" spans="2:24" ht="16.5" customHeight="1" x14ac:dyDescent="0.25">
      <c r="B42" s="15" t="s">
        <v>7</v>
      </c>
      <c r="C42" s="14" t="s">
        <v>6</v>
      </c>
      <c r="D42" s="13"/>
      <c r="E42" s="25" t="s">
        <v>5</v>
      </c>
      <c r="F42" s="11"/>
      <c r="G42" s="11"/>
      <c r="H42" s="12" t="s">
        <v>4</v>
      </c>
      <c r="I42" s="11" t="s">
        <v>3</v>
      </c>
      <c r="J42" s="24" t="s">
        <v>70</v>
      </c>
      <c r="K42" s="233" t="s">
        <v>93</v>
      </c>
      <c r="L42" s="23">
        <v>3</v>
      </c>
      <c r="M42" s="22">
        <v>2</v>
      </c>
      <c r="N42" s="22">
        <v>2</v>
      </c>
      <c r="O42" s="22">
        <v>4</v>
      </c>
      <c r="P42" s="21">
        <v>322</v>
      </c>
      <c r="Q42" s="234" t="s">
        <v>106</v>
      </c>
      <c r="R42" s="89">
        <v>11</v>
      </c>
      <c r="S42" s="16">
        <v>264761</v>
      </c>
      <c r="T42" s="18">
        <v>264761</v>
      </c>
      <c r="U42" s="16">
        <v>180000</v>
      </c>
      <c r="V42" s="18">
        <v>261761</v>
      </c>
      <c r="W42" s="17">
        <v>180000</v>
      </c>
      <c r="X42" s="16">
        <v>130000</v>
      </c>
    </row>
    <row r="43" spans="2:24" ht="16.5" customHeight="1" x14ac:dyDescent="0.25">
      <c r="B43" s="15" t="s">
        <v>7</v>
      </c>
      <c r="C43" s="14" t="s">
        <v>6</v>
      </c>
      <c r="D43" s="13"/>
      <c r="E43" s="25" t="s">
        <v>5</v>
      </c>
      <c r="F43" s="11"/>
      <c r="G43" s="11"/>
      <c r="H43" s="12" t="s">
        <v>4</v>
      </c>
      <c r="I43" s="11" t="s">
        <v>3</v>
      </c>
      <c r="J43" s="24" t="s">
        <v>70</v>
      </c>
      <c r="K43" s="233" t="s">
        <v>93</v>
      </c>
      <c r="L43" s="23">
        <v>3</v>
      </c>
      <c r="M43" s="22">
        <v>2</v>
      </c>
      <c r="N43" s="22">
        <v>2</v>
      </c>
      <c r="O43" s="22">
        <v>5</v>
      </c>
      <c r="P43" s="21">
        <v>322</v>
      </c>
      <c r="Q43" s="110" t="s">
        <v>105</v>
      </c>
      <c r="R43" s="89">
        <v>11</v>
      </c>
      <c r="S43" s="16">
        <v>26544</v>
      </c>
      <c r="T43" s="18">
        <v>26544</v>
      </c>
      <c r="U43" s="16">
        <v>26540</v>
      </c>
      <c r="V43" s="18">
        <v>26544</v>
      </c>
      <c r="W43" s="17">
        <v>26540</v>
      </c>
      <c r="X43" s="16">
        <v>26540</v>
      </c>
    </row>
    <row r="44" spans="2:24" x14ac:dyDescent="0.25">
      <c r="B44" s="15" t="s">
        <v>7</v>
      </c>
      <c r="C44" s="14" t="s">
        <v>6</v>
      </c>
      <c r="D44" s="13"/>
      <c r="E44" s="25" t="s">
        <v>5</v>
      </c>
      <c r="F44" s="11"/>
      <c r="G44" s="11"/>
      <c r="H44" s="12" t="s">
        <v>4</v>
      </c>
      <c r="I44" s="11" t="s">
        <v>3</v>
      </c>
      <c r="J44" s="24" t="s">
        <v>70</v>
      </c>
      <c r="K44" s="233" t="s">
        <v>93</v>
      </c>
      <c r="L44" s="23">
        <v>3</v>
      </c>
      <c r="M44" s="22">
        <v>2</v>
      </c>
      <c r="N44" s="22">
        <v>2</v>
      </c>
      <c r="O44" s="22">
        <v>7</v>
      </c>
      <c r="P44" s="21">
        <v>322</v>
      </c>
      <c r="Q44" s="110" t="s">
        <v>104</v>
      </c>
      <c r="R44" s="89">
        <v>11</v>
      </c>
      <c r="S44" s="16">
        <v>2654</v>
      </c>
      <c r="T44" s="18">
        <v>2654</v>
      </c>
      <c r="U44" s="16">
        <v>2600</v>
      </c>
      <c r="V44" s="18">
        <v>2654</v>
      </c>
      <c r="W44" s="17">
        <v>2600</v>
      </c>
      <c r="X44" s="16">
        <v>2600</v>
      </c>
    </row>
    <row r="45" spans="2:24" ht="25.5" customHeight="1" x14ac:dyDescent="0.25">
      <c r="B45" s="15" t="s">
        <v>7</v>
      </c>
      <c r="C45" s="14" t="s">
        <v>6</v>
      </c>
      <c r="D45" s="13"/>
      <c r="E45" s="25" t="s">
        <v>5</v>
      </c>
      <c r="F45" s="11"/>
      <c r="G45" s="11"/>
      <c r="H45" s="12" t="s">
        <v>4</v>
      </c>
      <c r="I45" s="11" t="s">
        <v>3</v>
      </c>
      <c r="J45" s="24" t="s">
        <v>70</v>
      </c>
      <c r="K45" s="233" t="s">
        <v>93</v>
      </c>
      <c r="L45" s="23">
        <v>3</v>
      </c>
      <c r="M45" s="22">
        <v>2</v>
      </c>
      <c r="N45" s="22">
        <v>3</v>
      </c>
      <c r="O45" s="22">
        <v>1</v>
      </c>
      <c r="P45" s="21">
        <v>323</v>
      </c>
      <c r="Q45" s="110" t="s">
        <v>38</v>
      </c>
      <c r="R45" s="89">
        <v>11</v>
      </c>
      <c r="S45" s="16">
        <v>1747648</v>
      </c>
      <c r="T45" s="18">
        <v>1443750</v>
      </c>
      <c r="U45" s="16">
        <v>1400000</v>
      </c>
      <c r="V45" s="18">
        <v>1458750</v>
      </c>
      <c r="W45" s="17">
        <v>1450000</v>
      </c>
      <c r="X45" s="16">
        <v>1400000</v>
      </c>
    </row>
    <row r="46" spans="2:24" ht="25.5" customHeight="1" x14ac:dyDescent="0.25">
      <c r="B46" s="15" t="s">
        <v>7</v>
      </c>
      <c r="C46" s="14" t="s">
        <v>6</v>
      </c>
      <c r="D46" s="13"/>
      <c r="E46" s="25" t="s">
        <v>5</v>
      </c>
      <c r="F46" s="11"/>
      <c r="G46" s="11"/>
      <c r="H46" s="12" t="s">
        <v>4</v>
      </c>
      <c r="I46" s="11" t="s">
        <v>3</v>
      </c>
      <c r="J46" s="24" t="s">
        <v>70</v>
      </c>
      <c r="K46" s="233" t="s">
        <v>93</v>
      </c>
      <c r="L46" s="23">
        <v>3</v>
      </c>
      <c r="M46" s="22">
        <v>2</v>
      </c>
      <c r="N46" s="22">
        <v>3</v>
      </c>
      <c r="O46" s="22">
        <v>2</v>
      </c>
      <c r="P46" s="21">
        <v>323</v>
      </c>
      <c r="Q46" s="110" t="s">
        <v>23</v>
      </c>
      <c r="R46" s="89">
        <v>11</v>
      </c>
      <c r="S46" s="16">
        <v>836154</v>
      </c>
      <c r="T46" s="18">
        <v>836154</v>
      </c>
      <c r="U46" s="16">
        <v>700000</v>
      </c>
      <c r="V46" s="18">
        <v>836154</v>
      </c>
      <c r="W46" s="17">
        <v>700000</v>
      </c>
      <c r="X46" s="16">
        <v>582070</v>
      </c>
    </row>
    <row r="47" spans="2:24" ht="25.5" customHeight="1" x14ac:dyDescent="0.25">
      <c r="B47" s="15" t="s">
        <v>7</v>
      </c>
      <c r="C47" s="14" t="s">
        <v>6</v>
      </c>
      <c r="D47" s="13"/>
      <c r="E47" s="25" t="s">
        <v>5</v>
      </c>
      <c r="F47" s="11"/>
      <c r="G47" s="11"/>
      <c r="H47" s="12" t="s">
        <v>4</v>
      </c>
      <c r="I47" s="11" t="s">
        <v>3</v>
      </c>
      <c r="J47" s="24" t="s">
        <v>70</v>
      </c>
      <c r="K47" s="233" t="s">
        <v>93</v>
      </c>
      <c r="L47" s="23">
        <v>3</v>
      </c>
      <c r="M47" s="22">
        <v>2</v>
      </c>
      <c r="N47" s="22">
        <v>3</v>
      </c>
      <c r="O47" s="22">
        <v>3</v>
      </c>
      <c r="P47" s="21">
        <v>323</v>
      </c>
      <c r="Q47" s="110" t="s">
        <v>37</v>
      </c>
      <c r="R47" s="89">
        <v>11</v>
      </c>
      <c r="S47" s="16">
        <v>521636</v>
      </c>
      <c r="T47" s="18">
        <v>371236</v>
      </c>
      <c r="U47" s="16">
        <v>350000</v>
      </c>
      <c r="V47" s="18">
        <v>371236</v>
      </c>
      <c r="W47" s="17">
        <v>400000</v>
      </c>
      <c r="X47" s="16">
        <v>300000</v>
      </c>
    </row>
    <row r="48" spans="2:24" ht="16.5" customHeight="1" x14ac:dyDescent="0.25">
      <c r="B48" s="15" t="s">
        <v>7</v>
      </c>
      <c r="C48" s="14" t="s">
        <v>6</v>
      </c>
      <c r="D48" s="13"/>
      <c r="E48" s="25" t="s">
        <v>5</v>
      </c>
      <c r="F48" s="11"/>
      <c r="G48" s="11"/>
      <c r="H48" s="12" t="s">
        <v>4</v>
      </c>
      <c r="I48" s="11" t="s">
        <v>3</v>
      </c>
      <c r="J48" s="24" t="s">
        <v>70</v>
      </c>
      <c r="K48" s="233" t="s">
        <v>93</v>
      </c>
      <c r="L48" s="23">
        <v>3</v>
      </c>
      <c r="M48" s="22">
        <v>2</v>
      </c>
      <c r="N48" s="22">
        <v>3</v>
      </c>
      <c r="O48" s="22">
        <v>4</v>
      </c>
      <c r="P48" s="21">
        <v>323</v>
      </c>
      <c r="Q48" s="110" t="s">
        <v>103</v>
      </c>
      <c r="R48" s="89">
        <v>11</v>
      </c>
      <c r="S48" s="16">
        <v>152631</v>
      </c>
      <c r="T48" s="18">
        <v>152631</v>
      </c>
      <c r="U48" s="16">
        <v>153000</v>
      </c>
      <c r="V48" s="18">
        <v>152631</v>
      </c>
      <c r="W48" s="17">
        <v>153000</v>
      </c>
      <c r="X48" s="16">
        <v>155000</v>
      </c>
    </row>
    <row r="49" spans="2:33" x14ac:dyDescent="0.25">
      <c r="B49" s="15" t="s">
        <v>7</v>
      </c>
      <c r="C49" s="14" t="s">
        <v>6</v>
      </c>
      <c r="D49" s="13"/>
      <c r="E49" s="25" t="s">
        <v>5</v>
      </c>
      <c r="F49" s="11"/>
      <c r="G49" s="11"/>
      <c r="H49" s="12" t="s">
        <v>4</v>
      </c>
      <c r="I49" s="11" t="s">
        <v>3</v>
      </c>
      <c r="J49" s="24" t="s">
        <v>70</v>
      </c>
      <c r="K49" s="233" t="s">
        <v>93</v>
      </c>
      <c r="L49" s="23">
        <v>3</v>
      </c>
      <c r="M49" s="22">
        <v>2</v>
      </c>
      <c r="N49" s="22">
        <v>3</v>
      </c>
      <c r="O49" s="22">
        <v>5</v>
      </c>
      <c r="P49" s="21">
        <v>323</v>
      </c>
      <c r="Q49" s="110" t="s">
        <v>58</v>
      </c>
      <c r="R49" s="89">
        <v>11</v>
      </c>
      <c r="S49" s="16">
        <v>360000</v>
      </c>
      <c r="T49" s="18">
        <v>190000</v>
      </c>
      <c r="U49" s="16">
        <v>250000</v>
      </c>
      <c r="V49" s="18">
        <v>190000</v>
      </c>
      <c r="W49" s="17">
        <v>250000</v>
      </c>
      <c r="X49" s="16">
        <v>280000</v>
      </c>
      <c r="AB49" s="284"/>
      <c r="AC49" s="284"/>
      <c r="AD49" s="284"/>
      <c r="AE49" s="284"/>
      <c r="AF49" s="284"/>
      <c r="AG49" s="284"/>
    </row>
    <row r="50" spans="2:33" ht="15" customHeight="1" x14ac:dyDescent="0.25">
      <c r="B50" s="15" t="s">
        <v>7</v>
      </c>
      <c r="C50" s="14" t="s">
        <v>6</v>
      </c>
      <c r="D50" s="13"/>
      <c r="E50" s="25" t="s">
        <v>5</v>
      </c>
      <c r="F50" s="11"/>
      <c r="G50" s="11"/>
      <c r="H50" s="12" t="s">
        <v>4</v>
      </c>
      <c r="I50" s="11" t="s">
        <v>3</v>
      </c>
      <c r="J50" s="24" t="s">
        <v>70</v>
      </c>
      <c r="K50" s="233" t="s">
        <v>93</v>
      </c>
      <c r="L50" s="23">
        <v>3</v>
      </c>
      <c r="M50" s="22">
        <v>2</v>
      </c>
      <c r="N50" s="22">
        <v>3</v>
      </c>
      <c r="O50" s="22">
        <v>6</v>
      </c>
      <c r="P50" s="21">
        <v>323</v>
      </c>
      <c r="Q50" s="110" t="s">
        <v>102</v>
      </c>
      <c r="R50" s="89">
        <v>11</v>
      </c>
      <c r="S50" s="16">
        <v>52723</v>
      </c>
      <c r="T50" s="18">
        <v>132723</v>
      </c>
      <c r="U50" s="16">
        <v>100000</v>
      </c>
      <c r="V50" s="18">
        <v>132723</v>
      </c>
      <c r="W50" s="17">
        <v>100000</v>
      </c>
      <c r="X50" s="16">
        <v>100000</v>
      </c>
      <c r="AB50" s="284"/>
      <c r="AC50" s="284"/>
      <c r="AD50" s="284"/>
    </row>
    <row r="51" spans="2:33" ht="15" customHeight="1" x14ac:dyDescent="0.25">
      <c r="B51" s="15" t="s">
        <v>7</v>
      </c>
      <c r="C51" s="14" t="s">
        <v>6</v>
      </c>
      <c r="D51" s="13"/>
      <c r="E51" s="25" t="s">
        <v>5</v>
      </c>
      <c r="F51" s="11"/>
      <c r="G51" s="11"/>
      <c r="H51" s="12" t="s">
        <v>4</v>
      </c>
      <c r="I51" s="11" t="s">
        <v>3</v>
      </c>
      <c r="J51" s="24" t="s">
        <v>70</v>
      </c>
      <c r="K51" s="233" t="s">
        <v>93</v>
      </c>
      <c r="L51" s="23">
        <v>3</v>
      </c>
      <c r="M51" s="22">
        <v>2</v>
      </c>
      <c r="N51" s="22">
        <v>3</v>
      </c>
      <c r="O51" s="22">
        <v>7</v>
      </c>
      <c r="P51" s="21">
        <v>323</v>
      </c>
      <c r="Q51" s="20" t="s">
        <v>8</v>
      </c>
      <c r="R51" s="89">
        <v>11</v>
      </c>
      <c r="S51" s="16">
        <v>244795</v>
      </c>
      <c r="T51" s="18">
        <v>154795</v>
      </c>
      <c r="U51" s="16">
        <v>165000</v>
      </c>
      <c r="V51" s="18">
        <v>154795</v>
      </c>
      <c r="W51" s="17">
        <v>165000</v>
      </c>
      <c r="X51" s="16">
        <v>165000</v>
      </c>
    </row>
    <row r="52" spans="2:33" ht="15" customHeight="1" x14ac:dyDescent="0.25">
      <c r="B52" s="15" t="s">
        <v>7</v>
      </c>
      <c r="C52" s="14" t="s">
        <v>6</v>
      </c>
      <c r="D52" s="13"/>
      <c r="E52" s="25" t="s">
        <v>5</v>
      </c>
      <c r="F52" s="11"/>
      <c r="G52" s="11"/>
      <c r="H52" s="12" t="s">
        <v>4</v>
      </c>
      <c r="I52" s="11" t="s">
        <v>3</v>
      </c>
      <c r="J52" s="24" t="s">
        <v>70</v>
      </c>
      <c r="K52" s="233" t="s">
        <v>93</v>
      </c>
      <c r="L52" s="23">
        <v>3</v>
      </c>
      <c r="M52" s="22">
        <v>2</v>
      </c>
      <c r="N52" s="22">
        <v>3</v>
      </c>
      <c r="O52" s="22">
        <v>8</v>
      </c>
      <c r="P52" s="21">
        <v>323</v>
      </c>
      <c r="Q52" s="110" t="s">
        <v>0</v>
      </c>
      <c r="R52" s="89">
        <v>11</v>
      </c>
      <c r="S52" s="16">
        <v>773680</v>
      </c>
      <c r="T52" s="18">
        <v>1373680</v>
      </c>
      <c r="U52" s="16">
        <v>0</v>
      </c>
      <c r="V52" s="18">
        <v>1511048</v>
      </c>
      <c r="W52" s="17">
        <v>0</v>
      </c>
      <c r="X52" s="16">
        <v>0</v>
      </c>
    </row>
    <row r="53" spans="2:33" ht="15" customHeight="1" x14ac:dyDescent="0.25">
      <c r="B53" s="15" t="s">
        <v>7</v>
      </c>
      <c r="C53" s="14" t="s">
        <v>6</v>
      </c>
      <c r="D53" s="13"/>
      <c r="E53" s="25" t="s">
        <v>5</v>
      </c>
      <c r="F53" s="11"/>
      <c r="G53" s="11"/>
      <c r="H53" s="12" t="s">
        <v>4</v>
      </c>
      <c r="I53" s="11" t="s">
        <v>3</v>
      </c>
      <c r="J53" s="24" t="s">
        <v>70</v>
      </c>
      <c r="K53" s="233" t="s">
        <v>93</v>
      </c>
      <c r="L53" s="23">
        <v>3</v>
      </c>
      <c r="M53" s="22">
        <v>2</v>
      </c>
      <c r="N53" s="22">
        <v>3</v>
      </c>
      <c r="O53" s="22">
        <v>9</v>
      </c>
      <c r="P53" s="21">
        <v>323</v>
      </c>
      <c r="Q53" s="110" t="s">
        <v>36</v>
      </c>
      <c r="R53" s="89">
        <v>11</v>
      </c>
      <c r="S53" s="16">
        <v>928104</v>
      </c>
      <c r="T53" s="18">
        <v>928104</v>
      </c>
      <c r="U53" s="16">
        <v>796949</v>
      </c>
      <c r="V53" s="18">
        <v>928104</v>
      </c>
      <c r="W53" s="17">
        <v>717772</v>
      </c>
      <c r="X53" s="16">
        <v>728104</v>
      </c>
    </row>
    <row r="54" spans="2:33" ht="15" customHeight="1" x14ac:dyDescent="0.25">
      <c r="B54" s="15" t="s">
        <v>7</v>
      </c>
      <c r="C54" s="14" t="s">
        <v>6</v>
      </c>
      <c r="D54" s="13"/>
      <c r="E54" s="25" t="s">
        <v>5</v>
      </c>
      <c r="F54" s="11"/>
      <c r="G54" s="11"/>
      <c r="H54" s="12" t="s">
        <v>4</v>
      </c>
      <c r="I54" s="11" t="s">
        <v>3</v>
      </c>
      <c r="J54" s="24" t="s">
        <v>70</v>
      </c>
      <c r="K54" s="233" t="s">
        <v>93</v>
      </c>
      <c r="L54" s="23">
        <v>3</v>
      </c>
      <c r="M54" s="22">
        <v>2</v>
      </c>
      <c r="N54" s="22">
        <v>4</v>
      </c>
      <c r="O54" s="22">
        <v>1</v>
      </c>
      <c r="P54" s="21">
        <v>324</v>
      </c>
      <c r="Q54" s="110" t="s">
        <v>95</v>
      </c>
      <c r="R54" s="89">
        <v>11</v>
      </c>
      <c r="S54" s="16">
        <v>35000</v>
      </c>
      <c r="T54" s="18">
        <v>10000</v>
      </c>
      <c r="U54" s="16">
        <v>10000</v>
      </c>
      <c r="V54" s="18">
        <v>10000</v>
      </c>
      <c r="W54" s="17">
        <v>10000</v>
      </c>
      <c r="X54" s="16">
        <v>10000</v>
      </c>
    </row>
    <row r="55" spans="2:33" x14ac:dyDescent="0.25">
      <c r="B55" s="15" t="s">
        <v>7</v>
      </c>
      <c r="C55" s="14" t="s">
        <v>6</v>
      </c>
      <c r="D55" s="13"/>
      <c r="E55" s="25" t="s">
        <v>5</v>
      </c>
      <c r="F55" s="11"/>
      <c r="G55" s="11"/>
      <c r="H55" s="12" t="s">
        <v>4</v>
      </c>
      <c r="I55" s="11" t="s">
        <v>3</v>
      </c>
      <c r="J55" s="24" t="s">
        <v>70</v>
      </c>
      <c r="K55" s="233" t="s">
        <v>93</v>
      </c>
      <c r="L55" s="23">
        <v>3</v>
      </c>
      <c r="M55" s="22">
        <v>2</v>
      </c>
      <c r="N55" s="22">
        <v>9</v>
      </c>
      <c r="O55" s="22">
        <v>1</v>
      </c>
      <c r="P55" s="21">
        <v>329</v>
      </c>
      <c r="Q55" s="110" t="s">
        <v>71</v>
      </c>
      <c r="R55" s="89">
        <v>11</v>
      </c>
      <c r="S55" s="16">
        <v>19908</v>
      </c>
      <c r="T55" s="18">
        <v>19908</v>
      </c>
      <c r="U55" s="16">
        <v>19000</v>
      </c>
      <c r="V55" s="18">
        <v>19908</v>
      </c>
      <c r="W55" s="17">
        <v>19000</v>
      </c>
      <c r="X55" s="16">
        <v>19000</v>
      </c>
    </row>
    <row r="56" spans="2:33" x14ac:dyDescent="0.25">
      <c r="B56" s="15" t="s">
        <v>7</v>
      </c>
      <c r="C56" s="14" t="s">
        <v>6</v>
      </c>
      <c r="D56" s="13"/>
      <c r="E56" s="25" t="s">
        <v>5</v>
      </c>
      <c r="F56" s="11"/>
      <c r="G56" s="11"/>
      <c r="H56" s="12" t="s">
        <v>4</v>
      </c>
      <c r="I56" s="11" t="s">
        <v>3</v>
      </c>
      <c r="J56" s="24" t="s">
        <v>70</v>
      </c>
      <c r="K56" s="233" t="s">
        <v>93</v>
      </c>
      <c r="L56" s="23">
        <v>3</v>
      </c>
      <c r="M56" s="22">
        <v>2</v>
      </c>
      <c r="N56" s="22">
        <v>9</v>
      </c>
      <c r="O56" s="22">
        <v>2</v>
      </c>
      <c r="P56" s="21">
        <v>329</v>
      </c>
      <c r="Q56" s="110" t="s">
        <v>101</v>
      </c>
      <c r="R56" s="89">
        <v>11</v>
      </c>
      <c r="S56" s="16">
        <v>26545</v>
      </c>
      <c r="T56" s="18">
        <v>26545</v>
      </c>
      <c r="U56" s="16">
        <v>20000</v>
      </c>
      <c r="V56" s="18">
        <v>26545</v>
      </c>
      <c r="W56" s="17">
        <v>20000</v>
      </c>
      <c r="X56" s="16">
        <v>20000</v>
      </c>
    </row>
    <row r="57" spans="2:33" ht="15" customHeight="1" x14ac:dyDescent="0.25">
      <c r="B57" s="15" t="s">
        <v>7</v>
      </c>
      <c r="C57" s="14" t="s">
        <v>6</v>
      </c>
      <c r="D57" s="13"/>
      <c r="E57" s="25" t="s">
        <v>5</v>
      </c>
      <c r="F57" s="11"/>
      <c r="G57" s="11"/>
      <c r="H57" s="12" t="s">
        <v>4</v>
      </c>
      <c r="I57" s="11" t="s">
        <v>3</v>
      </c>
      <c r="J57" s="24" t="s">
        <v>70</v>
      </c>
      <c r="K57" s="233" t="s">
        <v>93</v>
      </c>
      <c r="L57" s="23">
        <v>3</v>
      </c>
      <c r="M57" s="22">
        <v>2</v>
      </c>
      <c r="N57" s="22">
        <v>9</v>
      </c>
      <c r="O57" s="22">
        <v>3</v>
      </c>
      <c r="P57" s="21">
        <v>329</v>
      </c>
      <c r="Q57" s="110" t="s">
        <v>35</v>
      </c>
      <c r="R57" s="89">
        <v>11</v>
      </c>
      <c r="S57" s="16">
        <v>21636</v>
      </c>
      <c r="T57" s="18">
        <v>6636</v>
      </c>
      <c r="U57" s="16">
        <v>10000</v>
      </c>
      <c r="V57" s="18">
        <v>6636</v>
      </c>
      <c r="W57" s="17">
        <v>10000</v>
      </c>
      <c r="X57" s="16">
        <v>10000</v>
      </c>
    </row>
    <row r="58" spans="2:33" x14ac:dyDescent="0.25">
      <c r="B58" s="15" t="s">
        <v>7</v>
      </c>
      <c r="C58" s="14" t="s">
        <v>6</v>
      </c>
      <c r="D58" s="13"/>
      <c r="E58" s="25" t="s">
        <v>5</v>
      </c>
      <c r="F58" s="11"/>
      <c r="G58" s="11"/>
      <c r="H58" s="12" t="s">
        <v>4</v>
      </c>
      <c r="I58" s="11" t="s">
        <v>3</v>
      </c>
      <c r="J58" s="24" t="s">
        <v>70</v>
      </c>
      <c r="K58" s="233" t="s">
        <v>93</v>
      </c>
      <c r="L58" s="23">
        <v>3</v>
      </c>
      <c r="M58" s="22">
        <v>2</v>
      </c>
      <c r="N58" s="22">
        <v>9</v>
      </c>
      <c r="O58" s="22">
        <v>4</v>
      </c>
      <c r="P58" s="21">
        <v>329</v>
      </c>
      <c r="Q58" s="110" t="s">
        <v>84</v>
      </c>
      <c r="R58" s="89">
        <v>11</v>
      </c>
      <c r="S58" s="16">
        <v>26545</v>
      </c>
      <c r="T58" s="18">
        <v>26545</v>
      </c>
      <c r="U58" s="16">
        <v>15000</v>
      </c>
      <c r="V58" s="18">
        <v>26545</v>
      </c>
      <c r="W58" s="17">
        <v>15000</v>
      </c>
      <c r="X58" s="16">
        <v>15000</v>
      </c>
    </row>
    <row r="59" spans="2:33" x14ac:dyDescent="0.25">
      <c r="B59" s="15" t="s">
        <v>7</v>
      </c>
      <c r="C59" s="14" t="s">
        <v>6</v>
      </c>
      <c r="D59" s="13"/>
      <c r="E59" s="25" t="s">
        <v>5</v>
      </c>
      <c r="F59" s="11"/>
      <c r="G59" s="11"/>
      <c r="H59" s="12" t="s">
        <v>4</v>
      </c>
      <c r="I59" s="11" t="s">
        <v>3</v>
      </c>
      <c r="J59" s="24" t="s">
        <v>70</v>
      </c>
      <c r="K59" s="233" t="s">
        <v>93</v>
      </c>
      <c r="L59" s="23">
        <v>3</v>
      </c>
      <c r="M59" s="22">
        <v>2</v>
      </c>
      <c r="N59" s="22">
        <v>9</v>
      </c>
      <c r="O59" s="22">
        <v>5</v>
      </c>
      <c r="P59" s="21">
        <v>329</v>
      </c>
      <c r="Q59" s="110" t="s">
        <v>100</v>
      </c>
      <c r="R59" s="89">
        <v>11</v>
      </c>
      <c r="S59" s="16">
        <v>5618</v>
      </c>
      <c r="T59" s="18">
        <v>10618</v>
      </c>
      <c r="U59" s="16">
        <v>5000</v>
      </c>
      <c r="V59" s="18">
        <v>10618</v>
      </c>
      <c r="W59" s="17">
        <v>5000</v>
      </c>
      <c r="X59" s="16">
        <v>5000</v>
      </c>
    </row>
    <row r="60" spans="2:33" ht="15" customHeight="1" x14ac:dyDescent="0.25">
      <c r="B60" s="15" t="s">
        <v>7</v>
      </c>
      <c r="C60" s="14" t="s">
        <v>6</v>
      </c>
      <c r="D60" s="13"/>
      <c r="E60" s="25" t="s">
        <v>5</v>
      </c>
      <c r="F60" s="11"/>
      <c r="G60" s="11"/>
      <c r="H60" s="12" t="s">
        <v>4</v>
      </c>
      <c r="I60" s="11" t="s">
        <v>3</v>
      </c>
      <c r="J60" s="24" t="s">
        <v>70</v>
      </c>
      <c r="K60" s="233" t="s">
        <v>93</v>
      </c>
      <c r="L60" s="23">
        <v>3</v>
      </c>
      <c r="M60" s="22">
        <v>2</v>
      </c>
      <c r="N60" s="22">
        <v>9</v>
      </c>
      <c r="O60" s="22">
        <v>6</v>
      </c>
      <c r="P60" s="21">
        <v>329</v>
      </c>
      <c r="Q60" s="110" t="s">
        <v>99</v>
      </c>
      <c r="R60" s="89">
        <v>11</v>
      </c>
      <c r="S60" s="16">
        <v>71000</v>
      </c>
      <c r="T60" s="18">
        <v>41000</v>
      </c>
      <c r="U60" s="16">
        <v>65000</v>
      </c>
      <c r="V60" s="18">
        <v>41000</v>
      </c>
      <c r="W60" s="17">
        <v>70000</v>
      </c>
      <c r="X60" s="16">
        <v>70000</v>
      </c>
    </row>
    <row r="61" spans="2:33" ht="15" customHeight="1" x14ac:dyDescent="0.25">
      <c r="B61" s="15" t="s">
        <v>7</v>
      </c>
      <c r="C61" s="14" t="s">
        <v>6</v>
      </c>
      <c r="D61" s="13"/>
      <c r="E61" s="25" t="s">
        <v>5</v>
      </c>
      <c r="F61" s="11"/>
      <c r="G61" s="11"/>
      <c r="H61" s="12" t="s">
        <v>4</v>
      </c>
      <c r="I61" s="11" t="s">
        <v>3</v>
      </c>
      <c r="J61" s="24" t="s">
        <v>70</v>
      </c>
      <c r="K61" s="233" t="s">
        <v>93</v>
      </c>
      <c r="L61" s="23">
        <v>3</v>
      </c>
      <c r="M61" s="22">
        <v>2</v>
      </c>
      <c r="N61" s="22">
        <v>9</v>
      </c>
      <c r="O61" s="22">
        <v>9</v>
      </c>
      <c r="P61" s="21">
        <v>329</v>
      </c>
      <c r="Q61" s="110" t="s">
        <v>34</v>
      </c>
      <c r="R61" s="89">
        <v>11</v>
      </c>
      <c r="S61" s="16">
        <v>3982</v>
      </c>
      <c r="T61" s="18">
        <v>3982</v>
      </c>
      <c r="U61" s="16">
        <v>4000</v>
      </c>
      <c r="V61" s="18">
        <v>3982</v>
      </c>
      <c r="W61" s="17">
        <v>4000</v>
      </c>
      <c r="X61" s="16">
        <v>4000</v>
      </c>
    </row>
    <row r="62" spans="2:33" ht="15" customHeight="1" x14ac:dyDescent="0.25">
      <c r="B62" s="15" t="s">
        <v>7</v>
      </c>
      <c r="C62" s="14" t="s">
        <v>6</v>
      </c>
      <c r="D62" s="13"/>
      <c r="E62" s="25" t="s">
        <v>5</v>
      </c>
      <c r="F62" s="11"/>
      <c r="G62" s="11"/>
      <c r="H62" s="12" t="s">
        <v>4</v>
      </c>
      <c r="I62" s="11" t="s">
        <v>3</v>
      </c>
      <c r="J62" s="24" t="s">
        <v>70</v>
      </c>
      <c r="K62" s="233" t="s">
        <v>93</v>
      </c>
      <c r="L62" s="23">
        <v>3</v>
      </c>
      <c r="M62" s="22">
        <v>4</v>
      </c>
      <c r="N62" s="22">
        <v>3</v>
      </c>
      <c r="O62" s="22">
        <v>1</v>
      </c>
      <c r="P62" s="21">
        <v>343</v>
      </c>
      <c r="Q62" s="234" t="s">
        <v>98</v>
      </c>
      <c r="R62" s="89">
        <v>11</v>
      </c>
      <c r="S62" s="16">
        <v>1327</v>
      </c>
      <c r="T62" s="18">
        <v>1327</v>
      </c>
      <c r="U62" s="16">
        <v>1300</v>
      </c>
      <c r="V62" s="18">
        <v>1327</v>
      </c>
      <c r="W62" s="17">
        <v>1300</v>
      </c>
      <c r="X62" s="16">
        <v>1300</v>
      </c>
      <c r="Y62" s="1" t="e">
        <f>#REF!+Y115+Y124+Y165+Y174+Y223+Y265+Y297+Y348+Y367+Y410+Y431+Y450+Y521+Y529+Y536+Y540+Y588+Y630+Y634+Y647+Y667+Y768+#REF!+Y284+Y375+Y566+Y626+Y692+Y861</f>
        <v>#REF!</v>
      </c>
      <c r="Z62" s="1" t="e">
        <f>#REF!+Z115+Z124+Z165+Z174+Z223+Z265+Z297+Z348+Z367+Z410+Z431+Z450+Z521+Z529+Z536+Z540+Z566+Z588+Z630+Z634+Z647+Z667+Z768</f>
        <v>#REF!</v>
      </c>
      <c r="AA62" s="1" t="e">
        <f>#REF!+AA115+AA124+AA165+AA174+AA223+AA265+AA297+AA348+AA367+AA410+AA431+AA450+AA521+AA529+AA536+AA540+AA566+AA588+AA630+AA634+AA647+AA667+AA768+AA414</f>
        <v>#REF!</v>
      </c>
    </row>
    <row r="63" spans="2:33" ht="15" customHeight="1" x14ac:dyDescent="0.25">
      <c r="B63" s="15" t="s">
        <v>7</v>
      </c>
      <c r="C63" s="14" t="s">
        <v>6</v>
      </c>
      <c r="D63" s="13"/>
      <c r="E63" s="25" t="s">
        <v>5</v>
      </c>
      <c r="F63" s="11"/>
      <c r="G63" s="11"/>
      <c r="H63" s="12" t="s">
        <v>4</v>
      </c>
      <c r="I63" s="11" t="s">
        <v>3</v>
      </c>
      <c r="J63" s="24" t="s">
        <v>70</v>
      </c>
      <c r="K63" s="233" t="s">
        <v>93</v>
      </c>
      <c r="L63" s="23">
        <v>3</v>
      </c>
      <c r="M63" s="22">
        <v>4</v>
      </c>
      <c r="N63" s="22">
        <v>3</v>
      </c>
      <c r="O63" s="22">
        <v>3</v>
      </c>
      <c r="P63" s="21">
        <v>343</v>
      </c>
      <c r="Q63" s="110" t="s">
        <v>97</v>
      </c>
      <c r="R63" s="89">
        <v>11</v>
      </c>
      <c r="S63" s="16">
        <v>1327</v>
      </c>
      <c r="T63" s="18">
        <v>1327</v>
      </c>
      <c r="U63" s="16">
        <v>1300</v>
      </c>
      <c r="V63" s="18">
        <v>1327</v>
      </c>
      <c r="W63" s="17">
        <v>1300</v>
      </c>
      <c r="X63" s="16">
        <v>1300</v>
      </c>
      <c r="Y63" s="275"/>
    </row>
    <row r="64" spans="2:33" ht="15" customHeight="1" x14ac:dyDescent="0.25">
      <c r="B64" s="15" t="s">
        <v>7</v>
      </c>
      <c r="C64" s="14" t="s">
        <v>6</v>
      </c>
      <c r="D64" s="13"/>
      <c r="E64" s="25" t="s">
        <v>5</v>
      </c>
      <c r="F64" s="11"/>
      <c r="G64" s="11"/>
      <c r="H64" s="12" t="s">
        <v>4</v>
      </c>
      <c r="I64" s="11" t="s">
        <v>3</v>
      </c>
      <c r="J64" s="24" t="s">
        <v>70</v>
      </c>
      <c r="K64" s="233" t="s">
        <v>93</v>
      </c>
      <c r="L64" s="27">
        <v>3</v>
      </c>
      <c r="M64" s="26">
        <v>4</v>
      </c>
      <c r="N64" s="26">
        <v>3</v>
      </c>
      <c r="O64" s="26">
        <v>4</v>
      </c>
      <c r="P64" s="21">
        <v>343</v>
      </c>
      <c r="Q64" s="110" t="s">
        <v>96</v>
      </c>
      <c r="R64" s="89">
        <v>11</v>
      </c>
      <c r="S64" s="16">
        <v>1327</v>
      </c>
      <c r="T64" s="18">
        <v>1327</v>
      </c>
      <c r="U64" s="16">
        <v>1300</v>
      </c>
      <c r="V64" s="18">
        <v>1327</v>
      </c>
      <c r="W64" s="17">
        <v>1300</v>
      </c>
      <c r="X64" s="16">
        <v>1300</v>
      </c>
      <c r="Y64" s="275"/>
    </row>
    <row r="65" spans="2:24" ht="25.5" x14ac:dyDescent="0.25">
      <c r="B65" s="15" t="s">
        <v>7</v>
      </c>
      <c r="C65" s="79" t="s">
        <v>6</v>
      </c>
      <c r="D65" s="13"/>
      <c r="E65" s="25" t="s">
        <v>5</v>
      </c>
      <c r="F65" s="25" t="s">
        <v>11</v>
      </c>
      <c r="G65" s="25" t="s">
        <v>10</v>
      </c>
      <c r="H65" s="12" t="s">
        <v>4</v>
      </c>
      <c r="I65" s="15" t="s">
        <v>3</v>
      </c>
      <c r="J65" s="209" t="s">
        <v>70</v>
      </c>
      <c r="K65" s="207" t="s">
        <v>93</v>
      </c>
      <c r="L65" s="231"/>
      <c r="M65" s="230"/>
      <c r="N65" s="230"/>
      <c r="O65" s="230"/>
      <c r="P65" s="229" t="s">
        <v>14</v>
      </c>
      <c r="Q65" s="202" t="s">
        <v>94</v>
      </c>
      <c r="R65" s="216">
        <v>52</v>
      </c>
      <c r="S65" s="46">
        <f t="shared" ref="S65:X65" si="17">SUM(S69:S71)</f>
        <v>19908</v>
      </c>
      <c r="T65" s="48">
        <f t="shared" si="17"/>
        <v>19908</v>
      </c>
      <c r="U65" s="46">
        <f t="shared" si="17"/>
        <v>19908</v>
      </c>
      <c r="V65" s="48">
        <f t="shared" si="17"/>
        <v>19908</v>
      </c>
      <c r="W65" s="47">
        <f t="shared" si="17"/>
        <v>19908</v>
      </c>
      <c r="X65" s="46">
        <f t="shared" si="17"/>
        <v>19908</v>
      </c>
    </row>
    <row r="66" spans="2:24" ht="15" customHeight="1" x14ac:dyDescent="0.25">
      <c r="B66" s="15" t="s">
        <v>7</v>
      </c>
      <c r="C66" s="79" t="s">
        <v>6</v>
      </c>
      <c r="D66" s="13"/>
      <c r="E66" s="25" t="s">
        <v>5</v>
      </c>
      <c r="F66" s="25" t="s">
        <v>11</v>
      </c>
      <c r="G66" s="25" t="s">
        <v>10</v>
      </c>
      <c r="H66" s="12" t="s">
        <v>4</v>
      </c>
      <c r="I66" s="15" t="s">
        <v>3</v>
      </c>
      <c r="J66" s="215" t="s">
        <v>70</v>
      </c>
      <c r="K66" s="228" t="s">
        <v>93</v>
      </c>
      <c r="L66" s="227"/>
      <c r="M66" s="226"/>
      <c r="N66" s="226"/>
      <c r="O66" s="225"/>
      <c r="P66" s="210">
        <v>32</v>
      </c>
      <c r="Q66" s="41" t="s">
        <v>12</v>
      </c>
      <c r="R66" s="216">
        <v>52</v>
      </c>
      <c r="S66" s="38">
        <f t="shared" ref="S66:X66" si="18">S67+S68</f>
        <v>19908</v>
      </c>
      <c r="T66" s="40">
        <f t="shared" si="18"/>
        <v>19908</v>
      </c>
      <c r="U66" s="38">
        <f t="shared" si="18"/>
        <v>19908</v>
      </c>
      <c r="V66" s="40">
        <f t="shared" si="18"/>
        <v>19908</v>
      </c>
      <c r="W66" s="39">
        <f t="shared" si="18"/>
        <v>19908</v>
      </c>
      <c r="X66" s="38">
        <f t="shared" si="18"/>
        <v>19908</v>
      </c>
    </row>
    <row r="67" spans="2:24" ht="15" customHeight="1" x14ac:dyDescent="0.25">
      <c r="B67" s="15" t="s">
        <v>7</v>
      </c>
      <c r="C67" s="79" t="s">
        <v>6</v>
      </c>
      <c r="D67" s="78"/>
      <c r="E67" s="25" t="s">
        <v>5</v>
      </c>
      <c r="F67" s="25" t="s">
        <v>11</v>
      </c>
      <c r="G67" s="25" t="s">
        <v>10</v>
      </c>
      <c r="H67" s="12" t="s">
        <v>4</v>
      </c>
      <c r="I67" s="15" t="s">
        <v>3</v>
      </c>
      <c r="J67" s="37" t="s">
        <v>70</v>
      </c>
      <c r="K67" s="77" t="s">
        <v>93</v>
      </c>
      <c r="L67" s="35"/>
      <c r="M67" s="33"/>
      <c r="N67" s="33"/>
      <c r="O67" s="59"/>
      <c r="P67" s="59">
        <v>323</v>
      </c>
      <c r="Q67" s="76" t="s">
        <v>9</v>
      </c>
      <c r="R67" s="216">
        <v>52</v>
      </c>
      <c r="S67" s="28">
        <f t="shared" ref="S67:X67" si="19">S69+S70</f>
        <v>13272</v>
      </c>
      <c r="T67" s="30">
        <f t="shared" si="19"/>
        <v>13272</v>
      </c>
      <c r="U67" s="28">
        <f t="shared" si="19"/>
        <v>13272</v>
      </c>
      <c r="V67" s="30">
        <f t="shared" si="19"/>
        <v>13272</v>
      </c>
      <c r="W67" s="29">
        <f t="shared" si="19"/>
        <v>13272</v>
      </c>
      <c r="X67" s="28">
        <f t="shared" si="19"/>
        <v>13272</v>
      </c>
    </row>
    <row r="68" spans="2:24" ht="22.5" x14ac:dyDescent="0.25">
      <c r="B68" s="15" t="s">
        <v>7</v>
      </c>
      <c r="C68" s="79" t="s">
        <v>6</v>
      </c>
      <c r="D68" s="78"/>
      <c r="E68" s="25" t="s">
        <v>5</v>
      </c>
      <c r="F68" s="25" t="s">
        <v>11</v>
      </c>
      <c r="G68" s="25" t="s">
        <v>10</v>
      </c>
      <c r="H68" s="12" t="s">
        <v>4</v>
      </c>
      <c r="I68" s="15" t="s">
        <v>3</v>
      </c>
      <c r="J68" s="37" t="s">
        <v>70</v>
      </c>
      <c r="K68" s="77" t="s">
        <v>93</v>
      </c>
      <c r="L68" s="35"/>
      <c r="M68" s="33"/>
      <c r="N68" s="33"/>
      <c r="O68" s="59"/>
      <c r="P68" s="59">
        <v>324</v>
      </c>
      <c r="Q68" s="76" t="s">
        <v>95</v>
      </c>
      <c r="R68" s="216">
        <v>52</v>
      </c>
      <c r="S68" s="28">
        <f t="shared" ref="S68:X68" si="20">S71</f>
        <v>6636</v>
      </c>
      <c r="T68" s="30">
        <f t="shared" si="20"/>
        <v>6636</v>
      </c>
      <c r="U68" s="28">
        <f t="shared" si="20"/>
        <v>6636</v>
      </c>
      <c r="V68" s="30">
        <f t="shared" si="20"/>
        <v>6636</v>
      </c>
      <c r="W68" s="29">
        <f t="shared" si="20"/>
        <v>6636</v>
      </c>
      <c r="X68" s="28">
        <f t="shared" si="20"/>
        <v>6636</v>
      </c>
    </row>
    <row r="69" spans="2:24" x14ac:dyDescent="0.25">
      <c r="B69" s="15" t="s">
        <v>7</v>
      </c>
      <c r="C69" s="14" t="s">
        <v>6</v>
      </c>
      <c r="D69" s="13"/>
      <c r="E69" s="25" t="s">
        <v>5</v>
      </c>
      <c r="F69" s="11"/>
      <c r="G69" s="11"/>
      <c r="H69" s="12" t="s">
        <v>4</v>
      </c>
      <c r="I69" s="11" t="s">
        <v>3</v>
      </c>
      <c r="J69" s="152" t="s">
        <v>70</v>
      </c>
      <c r="K69" s="149" t="s">
        <v>93</v>
      </c>
      <c r="L69" s="27">
        <v>3</v>
      </c>
      <c r="M69" s="26">
        <v>2</v>
      </c>
      <c r="N69" s="26">
        <v>3</v>
      </c>
      <c r="O69" s="108">
        <v>2</v>
      </c>
      <c r="P69" s="21">
        <v>323</v>
      </c>
      <c r="Q69" s="110" t="s">
        <v>23</v>
      </c>
      <c r="R69" s="71">
        <v>52</v>
      </c>
      <c r="S69" s="16">
        <v>6636</v>
      </c>
      <c r="T69" s="18">
        <v>6636</v>
      </c>
      <c r="U69" s="16">
        <v>6636</v>
      </c>
      <c r="V69" s="18">
        <v>6636</v>
      </c>
      <c r="W69" s="17">
        <v>6636</v>
      </c>
      <c r="X69" s="16">
        <v>6636</v>
      </c>
    </row>
    <row r="70" spans="2:24" ht="15" customHeight="1" x14ac:dyDescent="0.25">
      <c r="B70" s="15" t="s">
        <v>7</v>
      </c>
      <c r="C70" s="14" t="s">
        <v>6</v>
      </c>
      <c r="D70" s="13"/>
      <c r="E70" s="25" t="s">
        <v>5</v>
      </c>
      <c r="F70" s="11"/>
      <c r="G70" s="11"/>
      <c r="H70" s="12" t="s">
        <v>4</v>
      </c>
      <c r="I70" s="11" t="s">
        <v>3</v>
      </c>
      <c r="J70" s="152" t="s">
        <v>70</v>
      </c>
      <c r="K70" s="232" t="s">
        <v>93</v>
      </c>
      <c r="L70" s="27">
        <v>3</v>
      </c>
      <c r="M70" s="26">
        <v>2</v>
      </c>
      <c r="N70" s="26">
        <v>3</v>
      </c>
      <c r="O70" s="108">
        <v>8</v>
      </c>
      <c r="P70" s="21">
        <v>323</v>
      </c>
      <c r="Q70" s="224" t="s">
        <v>0</v>
      </c>
      <c r="R70" s="71">
        <v>52</v>
      </c>
      <c r="S70" s="16">
        <v>6636</v>
      </c>
      <c r="T70" s="18">
        <v>6636</v>
      </c>
      <c r="U70" s="16">
        <v>6636</v>
      </c>
      <c r="V70" s="18">
        <v>6636</v>
      </c>
      <c r="W70" s="17">
        <v>6636</v>
      </c>
      <c r="X70" s="16">
        <v>6636</v>
      </c>
    </row>
    <row r="71" spans="2:24" ht="15" customHeight="1" x14ac:dyDescent="0.25">
      <c r="B71" s="15" t="s">
        <v>7</v>
      </c>
      <c r="C71" s="14" t="s">
        <v>6</v>
      </c>
      <c r="D71" s="13"/>
      <c r="E71" s="25" t="s">
        <v>5</v>
      </c>
      <c r="F71" s="11"/>
      <c r="G71" s="11"/>
      <c r="H71" s="12" t="s">
        <v>4</v>
      </c>
      <c r="I71" s="11" t="s">
        <v>3</v>
      </c>
      <c r="J71" s="152" t="s">
        <v>70</v>
      </c>
      <c r="K71" s="232" t="s">
        <v>93</v>
      </c>
      <c r="L71" s="27">
        <v>3</v>
      </c>
      <c r="M71" s="26">
        <v>2</v>
      </c>
      <c r="N71" s="26">
        <v>4</v>
      </c>
      <c r="O71" s="26">
        <v>1</v>
      </c>
      <c r="P71" s="21">
        <v>324</v>
      </c>
      <c r="Q71" s="224" t="s">
        <v>95</v>
      </c>
      <c r="R71" s="71">
        <v>52</v>
      </c>
      <c r="S71" s="16">
        <v>6636</v>
      </c>
      <c r="T71" s="18">
        <v>6636</v>
      </c>
      <c r="U71" s="16">
        <v>6636</v>
      </c>
      <c r="V71" s="18">
        <v>6636</v>
      </c>
      <c r="W71" s="17">
        <v>6636</v>
      </c>
      <c r="X71" s="16">
        <v>6636</v>
      </c>
    </row>
    <row r="72" spans="2:24" ht="24.75" customHeight="1" x14ac:dyDescent="0.25">
      <c r="B72" s="15" t="s">
        <v>7</v>
      </c>
      <c r="C72" s="79" t="s">
        <v>6</v>
      </c>
      <c r="D72" s="13"/>
      <c r="E72" s="25" t="s">
        <v>5</v>
      </c>
      <c r="F72" s="25" t="s">
        <v>11</v>
      </c>
      <c r="G72" s="25" t="s">
        <v>10</v>
      </c>
      <c r="H72" s="12" t="s">
        <v>4</v>
      </c>
      <c r="I72" s="15" t="s">
        <v>3</v>
      </c>
      <c r="J72" s="209" t="s">
        <v>70</v>
      </c>
      <c r="K72" s="207" t="s">
        <v>93</v>
      </c>
      <c r="L72" s="231"/>
      <c r="M72" s="230"/>
      <c r="N72" s="230"/>
      <c r="O72" s="230"/>
      <c r="P72" s="229" t="s">
        <v>14</v>
      </c>
      <c r="Q72" s="202" t="s">
        <v>94</v>
      </c>
      <c r="R72" s="204">
        <v>61</v>
      </c>
      <c r="S72" s="46">
        <f t="shared" ref="S72:X72" si="21">SUM(S75:S76)</f>
        <v>66361</v>
      </c>
      <c r="T72" s="48">
        <f t="shared" si="21"/>
        <v>66361</v>
      </c>
      <c r="U72" s="46">
        <f t="shared" si="21"/>
        <v>66361</v>
      </c>
      <c r="V72" s="48">
        <f t="shared" si="21"/>
        <v>66361</v>
      </c>
      <c r="W72" s="47">
        <f t="shared" si="21"/>
        <v>66361</v>
      </c>
      <c r="X72" s="46">
        <f t="shared" si="21"/>
        <v>66361</v>
      </c>
    </row>
    <row r="73" spans="2:24" ht="15" customHeight="1" x14ac:dyDescent="0.25">
      <c r="B73" s="15" t="s">
        <v>7</v>
      </c>
      <c r="C73" s="79" t="s">
        <v>6</v>
      </c>
      <c r="D73" s="13"/>
      <c r="E73" s="25" t="s">
        <v>5</v>
      </c>
      <c r="F73" s="25" t="s">
        <v>11</v>
      </c>
      <c r="G73" s="25" t="s">
        <v>10</v>
      </c>
      <c r="H73" s="12" t="s">
        <v>4</v>
      </c>
      <c r="I73" s="15" t="s">
        <v>3</v>
      </c>
      <c r="J73" s="215" t="s">
        <v>70</v>
      </c>
      <c r="K73" s="228" t="s">
        <v>93</v>
      </c>
      <c r="L73" s="227"/>
      <c r="M73" s="226"/>
      <c r="N73" s="226"/>
      <c r="O73" s="225"/>
      <c r="P73" s="210">
        <v>32</v>
      </c>
      <c r="Q73" s="41" t="s">
        <v>12</v>
      </c>
      <c r="R73" s="204">
        <v>61</v>
      </c>
      <c r="S73" s="38">
        <f t="shared" ref="S73:X73" si="22">S74</f>
        <v>66361</v>
      </c>
      <c r="T73" s="40">
        <f t="shared" si="22"/>
        <v>66361</v>
      </c>
      <c r="U73" s="38">
        <f t="shared" si="22"/>
        <v>66361</v>
      </c>
      <c r="V73" s="40">
        <f t="shared" si="22"/>
        <v>66361</v>
      </c>
      <c r="W73" s="39">
        <f t="shared" si="22"/>
        <v>66361</v>
      </c>
      <c r="X73" s="38">
        <f t="shared" si="22"/>
        <v>66361</v>
      </c>
    </row>
    <row r="74" spans="2:24" ht="15" customHeight="1" x14ac:dyDescent="0.25">
      <c r="B74" s="15" t="s">
        <v>7</v>
      </c>
      <c r="C74" s="79" t="s">
        <v>6</v>
      </c>
      <c r="D74" s="78"/>
      <c r="E74" s="25" t="s">
        <v>5</v>
      </c>
      <c r="F74" s="25" t="s">
        <v>11</v>
      </c>
      <c r="G74" s="25" t="s">
        <v>10</v>
      </c>
      <c r="H74" s="12" t="s">
        <v>4</v>
      </c>
      <c r="I74" s="15" t="s">
        <v>3</v>
      </c>
      <c r="J74" s="37" t="s">
        <v>70</v>
      </c>
      <c r="K74" s="77" t="s">
        <v>93</v>
      </c>
      <c r="L74" s="35"/>
      <c r="M74" s="33"/>
      <c r="N74" s="33"/>
      <c r="O74" s="59"/>
      <c r="P74" s="59">
        <v>323</v>
      </c>
      <c r="Q74" s="76" t="s">
        <v>9</v>
      </c>
      <c r="R74" s="204">
        <v>61</v>
      </c>
      <c r="S74" s="28">
        <f t="shared" ref="S74:X74" si="23">S75+S76</f>
        <v>66361</v>
      </c>
      <c r="T74" s="30">
        <f t="shared" si="23"/>
        <v>66361</v>
      </c>
      <c r="U74" s="28">
        <f t="shared" si="23"/>
        <v>66361</v>
      </c>
      <c r="V74" s="30">
        <f t="shared" si="23"/>
        <v>66361</v>
      </c>
      <c r="W74" s="29">
        <f t="shared" si="23"/>
        <v>66361</v>
      </c>
      <c r="X74" s="28">
        <f t="shared" si="23"/>
        <v>66361</v>
      </c>
    </row>
    <row r="75" spans="2:24" x14ac:dyDescent="0.25">
      <c r="B75" s="15" t="s">
        <v>7</v>
      </c>
      <c r="C75" s="14" t="s">
        <v>6</v>
      </c>
      <c r="D75" s="13"/>
      <c r="E75" s="25" t="s">
        <v>5</v>
      </c>
      <c r="F75" s="11"/>
      <c r="G75" s="11"/>
      <c r="H75" s="12" t="s">
        <v>4</v>
      </c>
      <c r="I75" s="11" t="s">
        <v>3</v>
      </c>
      <c r="J75" s="152" t="s">
        <v>70</v>
      </c>
      <c r="K75" s="149" t="s">
        <v>93</v>
      </c>
      <c r="L75" s="27">
        <v>3</v>
      </c>
      <c r="M75" s="26">
        <v>2</v>
      </c>
      <c r="N75" s="26">
        <v>3</v>
      </c>
      <c r="O75" s="26">
        <v>2</v>
      </c>
      <c r="P75" s="21">
        <v>323</v>
      </c>
      <c r="Q75" s="110" t="s">
        <v>23</v>
      </c>
      <c r="R75" s="130">
        <v>61</v>
      </c>
      <c r="S75" s="16"/>
      <c r="T75" s="18"/>
      <c r="U75" s="16"/>
      <c r="V75" s="18"/>
      <c r="W75" s="17"/>
      <c r="X75" s="16"/>
    </row>
    <row r="76" spans="2:24" x14ac:dyDescent="0.25">
      <c r="B76" s="15" t="s">
        <v>7</v>
      </c>
      <c r="C76" s="14" t="s">
        <v>6</v>
      </c>
      <c r="D76" s="13"/>
      <c r="E76" s="25" t="s">
        <v>5</v>
      </c>
      <c r="F76" s="11"/>
      <c r="G76" s="11"/>
      <c r="H76" s="12" t="s">
        <v>4</v>
      </c>
      <c r="I76" s="11" t="s">
        <v>3</v>
      </c>
      <c r="J76" s="152" t="s">
        <v>70</v>
      </c>
      <c r="K76" s="149" t="s">
        <v>93</v>
      </c>
      <c r="L76" s="27">
        <v>3</v>
      </c>
      <c r="M76" s="26">
        <v>2</v>
      </c>
      <c r="N76" s="26">
        <v>3</v>
      </c>
      <c r="O76" s="108">
        <v>8</v>
      </c>
      <c r="P76" s="21">
        <v>323</v>
      </c>
      <c r="Q76" s="224" t="s">
        <v>0</v>
      </c>
      <c r="R76" s="130">
        <v>61</v>
      </c>
      <c r="S76" s="16">
        <v>66361</v>
      </c>
      <c r="T76" s="18">
        <v>66361</v>
      </c>
      <c r="U76" s="16">
        <v>66361</v>
      </c>
      <c r="V76" s="18">
        <v>66361</v>
      </c>
      <c r="W76" s="17">
        <v>66361</v>
      </c>
      <c r="X76" s="16">
        <v>66361</v>
      </c>
    </row>
    <row r="77" spans="2:24" ht="25.5" x14ac:dyDescent="0.25">
      <c r="B77" s="15" t="s">
        <v>7</v>
      </c>
      <c r="C77" s="79" t="s">
        <v>6</v>
      </c>
      <c r="D77" s="78"/>
      <c r="E77" s="25" t="s">
        <v>5</v>
      </c>
      <c r="F77" s="25" t="s">
        <v>11</v>
      </c>
      <c r="G77" s="25" t="s">
        <v>10</v>
      </c>
      <c r="H77" s="12" t="s">
        <v>4</v>
      </c>
      <c r="I77" s="11" t="s">
        <v>3</v>
      </c>
      <c r="J77" s="53" t="s">
        <v>70</v>
      </c>
      <c r="K77" s="52" t="s">
        <v>93</v>
      </c>
      <c r="L77" s="51"/>
      <c r="M77" s="50"/>
      <c r="N77" s="50"/>
      <c r="O77" s="50"/>
      <c r="P77" s="50" t="s">
        <v>14</v>
      </c>
      <c r="Q77" s="49" t="s">
        <v>94</v>
      </c>
      <c r="R77" s="223">
        <v>31</v>
      </c>
      <c r="S77" s="46">
        <f t="shared" ref="S77:X77" si="24">SUM(S82:S85)</f>
        <v>66361</v>
      </c>
      <c r="T77" s="48">
        <f t="shared" si="24"/>
        <v>66361</v>
      </c>
      <c r="U77" s="46">
        <f t="shared" si="24"/>
        <v>66361</v>
      </c>
      <c r="V77" s="48">
        <f t="shared" si="24"/>
        <v>66361</v>
      </c>
      <c r="W77" s="47">
        <f t="shared" si="24"/>
        <v>66361</v>
      </c>
      <c r="X77" s="46">
        <f t="shared" si="24"/>
        <v>66361</v>
      </c>
    </row>
    <row r="78" spans="2:24" ht="15" customHeight="1" x14ac:dyDescent="0.25">
      <c r="B78" s="15" t="s">
        <v>7</v>
      </c>
      <c r="C78" s="79" t="s">
        <v>6</v>
      </c>
      <c r="D78" s="78"/>
      <c r="E78" s="25" t="s">
        <v>5</v>
      </c>
      <c r="F78" s="25" t="s">
        <v>11</v>
      </c>
      <c r="G78" s="25" t="s">
        <v>10</v>
      </c>
      <c r="H78" s="12" t="s">
        <v>4</v>
      </c>
      <c r="I78" s="11" t="s">
        <v>3</v>
      </c>
      <c r="J78" s="45" t="s">
        <v>70</v>
      </c>
      <c r="K78" s="44" t="s">
        <v>93</v>
      </c>
      <c r="L78" s="44"/>
      <c r="M78" s="43"/>
      <c r="N78" s="43"/>
      <c r="O78" s="43"/>
      <c r="P78" s="42">
        <v>32</v>
      </c>
      <c r="Q78" s="41" t="s">
        <v>12</v>
      </c>
      <c r="R78" s="223">
        <v>31</v>
      </c>
      <c r="S78" s="38">
        <f t="shared" ref="S78:X78" si="25">S79+S80+S81</f>
        <v>66361</v>
      </c>
      <c r="T78" s="40">
        <f t="shared" si="25"/>
        <v>66361</v>
      </c>
      <c r="U78" s="38">
        <f t="shared" si="25"/>
        <v>66361</v>
      </c>
      <c r="V78" s="40">
        <f t="shared" si="25"/>
        <v>66361</v>
      </c>
      <c r="W78" s="39">
        <f t="shared" si="25"/>
        <v>66361</v>
      </c>
      <c r="X78" s="38">
        <f t="shared" si="25"/>
        <v>66361</v>
      </c>
    </row>
    <row r="79" spans="2:24" ht="22.5" x14ac:dyDescent="0.25">
      <c r="B79" s="15" t="s">
        <v>7</v>
      </c>
      <c r="C79" s="79" t="s">
        <v>6</v>
      </c>
      <c r="D79" s="78"/>
      <c r="E79" s="25" t="s">
        <v>5</v>
      </c>
      <c r="F79" s="25" t="s">
        <v>11</v>
      </c>
      <c r="G79" s="25" t="s">
        <v>10</v>
      </c>
      <c r="H79" s="12" t="s">
        <v>4</v>
      </c>
      <c r="I79" s="11" t="s">
        <v>3</v>
      </c>
      <c r="J79" s="58" t="s">
        <v>70</v>
      </c>
      <c r="K79" s="57" t="s">
        <v>93</v>
      </c>
      <c r="L79" s="35"/>
      <c r="M79" s="33"/>
      <c r="N79" s="33"/>
      <c r="O79" s="59"/>
      <c r="P79" s="62">
        <v>321</v>
      </c>
      <c r="Q79" s="32" t="s">
        <v>18</v>
      </c>
      <c r="R79" s="223">
        <v>31</v>
      </c>
      <c r="S79" s="28">
        <f t="shared" ref="S79:X79" si="26">S82</f>
        <v>53798</v>
      </c>
      <c r="T79" s="30">
        <f t="shared" si="26"/>
        <v>66361</v>
      </c>
      <c r="U79" s="28">
        <f t="shared" si="26"/>
        <v>51861</v>
      </c>
      <c r="V79" s="30">
        <f t="shared" si="26"/>
        <v>66361</v>
      </c>
      <c r="W79" s="29">
        <f t="shared" si="26"/>
        <v>51861</v>
      </c>
      <c r="X79" s="28">
        <f t="shared" si="26"/>
        <v>51861</v>
      </c>
    </row>
    <row r="80" spans="2:24" ht="22.5" x14ac:dyDescent="0.25">
      <c r="B80" s="15" t="s">
        <v>7</v>
      </c>
      <c r="C80" s="79" t="s">
        <v>6</v>
      </c>
      <c r="D80" s="78"/>
      <c r="E80" s="25" t="s">
        <v>5</v>
      </c>
      <c r="F80" s="25" t="s">
        <v>11</v>
      </c>
      <c r="G80" s="25" t="s">
        <v>10</v>
      </c>
      <c r="H80" s="12" t="s">
        <v>4</v>
      </c>
      <c r="I80" s="11" t="s">
        <v>3</v>
      </c>
      <c r="J80" s="58" t="s">
        <v>70</v>
      </c>
      <c r="K80" s="57" t="s">
        <v>93</v>
      </c>
      <c r="L80" s="35"/>
      <c r="M80" s="33"/>
      <c r="N80" s="33"/>
      <c r="O80" s="59"/>
      <c r="P80" s="62">
        <v>323</v>
      </c>
      <c r="Q80" s="32" t="s">
        <v>9</v>
      </c>
      <c r="R80" s="223">
        <v>31</v>
      </c>
      <c r="S80" s="176">
        <f t="shared" ref="S80:X80" si="27">S84+S83</f>
        <v>2500</v>
      </c>
      <c r="T80" s="175">
        <f t="shared" si="27"/>
        <v>0</v>
      </c>
      <c r="U80" s="176">
        <f t="shared" si="27"/>
        <v>4500</v>
      </c>
      <c r="V80" s="175">
        <f t="shared" si="27"/>
        <v>0</v>
      </c>
      <c r="W80" s="174">
        <f t="shared" si="27"/>
        <v>4500</v>
      </c>
      <c r="X80" s="173">
        <f t="shared" si="27"/>
        <v>4500</v>
      </c>
    </row>
    <row r="81" spans="2:24" ht="15" customHeight="1" x14ac:dyDescent="0.25">
      <c r="B81" s="15" t="s">
        <v>7</v>
      </c>
      <c r="C81" s="79" t="s">
        <v>6</v>
      </c>
      <c r="D81" s="78"/>
      <c r="E81" s="25" t="s">
        <v>5</v>
      </c>
      <c r="F81" s="25" t="s">
        <v>11</v>
      </c>
      <c r="G81" s="25" t="s">
        <v>10</v>
      </c>
      <c r="H81" s="12" t="s">
        <v>4</v>
      </c>
      <c r="I81" s="11" t="s">
        <v>3</v>
      </c>
      <c r="J81" s="58" t="s">
        <v>70</v>
      </c>
      <c r="K81" s="57" t="s">
        <v>93</v>
      </c>
      <c r="L81" s="35"/>
      <c r="M81" s="33"/>
      <c r="N81" s="33"/>
      <c r="O81" s="33"/>
      <c r="P81" s="62">
        <v>329</v>
      </c>
      <c r="Q81" s="32" t="s">
        <v>34</v>
      </c>
      <c r="R81" s="223">
        <v>31</v>
      </c>
      <c r="S81" s="176">
        <f t="shared" ref="S81:X81" si="28">S85</f>
        <v>10063</v>
      </c>
      <c r="T81" s="175">
        <f t="shared" si="28"/>
        <v>0</v>
      </c>
      <c r="U81" s="176">
        <f t="shared" si="28"/>
        <v>10000</v>
      </c>
      <c r="V81" s="175">
        <f t="shared" si="28"/>
        <v>0</v>
      </c>
      <c r="W81" s="174">
        <f t="shared" si="28"/>
        <v>10000</v>
      </c>
      <c r="X81" s="173">
        <f t="shared" si="28"/>
        <v>10000</v>
      </c>
    </row>
    <row r="82" spans="2:24" ht="15" customHeight="1" x14ac:dyDescent="0.25">
      <c r="B82" s="15" t="s">
        <v>7</v>
      </c>
      <c r="C82" s="14" t="s">
        <v>6</v>
      </c>
      <c r="D82" s="13"/>
      <c r="E82" s="25" t="s">
        <v>5</v>
      </c>
      <c r="F82" s="11"/>
      <c r="G82" s="11"/>
      <c r="H82" s="12" t="s">
        <v>4</v>
      </c>
      <c r="I82" s="11" t="s">
        <v>3</v>
      </c>
      <c r="J82" s="221" t="s">
        <v>70</v>
      </c>
      <c r="K82" s="220" t="s">
        <v>93</v>
      </c>
      <c r="L82" s="23">
        <v>3</v>
      </c>
      <c r="M82" s="22">
        <v>2</v>
      </c>
      <c r="N82" s="22">
        <v>1</v>
      </c>
      <c r="O82" s="22">
        <v>1</v>
      </c>
      <c r="P82" s="21">
        <v>321</v>
      </c>
      <c r="Q82" s="54" t="s">
        <v>40</v>
      </c>
      <c r="R82" s="218">
        <v>31</v>
      </c>
      <c r="S82" s="16">
        <v>53798</v>
      </c>
      <c r="T82" s="18">
        <v>66361</v>
      </c>
      <c r="U82" s="16">
        <v>51861</v>
      </c>
      <c r="V82" s="18">
        <v>66361</v>
      </c>
      <c r="W82" s="17">
        <v>51861</v>
      </c>
      <c r="X82" s="16">
        <v>51861</v>
      </c>
    </row>
    <row r="83" spans="2:24" x14ac:dyDescent="0.25">
      <c r="B83" s="15" t="s">
        <v>7</v>
      </c>
      <c r="C83" s="14" t="s">
        <v>6</v>
      </c>
      <c r="D83" s="13"/>
      <c r="E83" s="25" t="s">
        <v>5</v>
      </c>
      <c r="F83" s="11"/>
      <c r="G83" s="11"/>
      <c r="H83" s="12" t="s">
        <v>4</v>
      </c>
      <c r="I83" s="11" t="s">
        <v>3</v>
      </c>
      <c r="J83" s="221" t="s">
        <v>70</v>
      </c>
      <c r="K83" s="220" t="s">
        <v>93</v>
      </c>
      <c r="L83" s="23">
        <v>3</v>
      </c>
      <c r="M83" s="22">
        <v>2</v>
      </c>
      <c r="N83" s="22">
        <v>3</v>
      </c>
      <c r="O83" s="108">
        <v>3</v>
      </c>
      <c r="P83" s="222">
        <v>323</v>
      </c>
      <c r="Q83" s="54" t="s">
        <v>37</v>
      </c>
      <c r="R83" s="218">
        <v>31</v>
      </c>
      <c r="S83" s="16">
        <v>2500</v>
      </c>
      <c r="T83" s="18"/>
      <c r="U83" s="16">
        <v>2500</v>
      </c>
      <c r="V83" s="18"/>
      <c r="W83" s="17">
        <v>2500</v>
      </c>
      <c r="X83" s="16">
        <v>2500</v>
      </c>
    </row>
    <row r="84" spans="2:24" x14ac:dyDescent="0.25">
      <c r="B84" s="15" t="s">
        <v>7</v>
      </c>
      <c r="C84" s="14" t="s">
        <v>6</v>
      </c>
      <c r="D84" s="13"/>
      <c r="E84" s="25" t="s">
        <v>5</v>
      </c>
      <c r="F84" s="11"/>
      <c r="G84" s="11"/>
      <c r="H84" s="12" t="s">
        <v>4</v>
      </c>
      <c r="I84" s="11" t="s">
        <v>3</v>
      </c>
      <c r="J84" s="221" t="s">
        <v>70</v>
      </c>
      <c r="K84" s="220" t="s">
        <v>93</v>
      </c>
      <c r="L84" s="23">
        <v>3</v>
      </c>
      <c r="M84" s="22">
        <v>2</v>
      </c>
      <c r="N84" s="22">
        <v>3</v>
      </c>
      <c r="O84" s="108">
        <v>7</v>
      </c>
      <c r="P84" s="222">
        <v>323</v>
      </c>
      <c r="Q84" s="54" t="s">
        <v>8</v>
      </c>
      <c r="R84" s="218">
        <v>31</v>
      </c>
      <c r="S84" s="16"/>
      <c r="T84" s="18"/>
      <c r="U84" s="16">
        <v>2000</v>
      </c>
      <c r="V84" s="18"/>
      <c r="W84" s="17">
        <v>2000</v>
      </c>
      <c r="X84" s="16">
        <v>2000</v>
      </c>
    </row>
    <row r="85" spans="2:24" x14ac:dyDescent="0.25">
      <c r="B85" s="15" t="s">
        <v>7</v>
      </c>
      <c r="C85" s="14" t="s">
        <v>6</v>
      </c>
      <c r="D85" s="13"/>
      <c r="E85" s="25" t="s">
        <v>5</v>
      </c>
      <c r="F85" s="11"/>
      <c r="G85" s="11"/>
      <c r="H85" s="12" t="s">
        <v>4</v>
      </c>
      <c r="I85" s="11" t="s">
        <v>3</v>
      </c>
      <c r="J85" s="221" t="s">
        <v>70</v>
      </c>
      <c r="K85" s="220" t="s">
        <v>93</v>
      </c>
      <c r="L85" s="23">
        <v>3</v>
      </c>
      <c r="M85" s="22">
        <v>2</v>
      </c>
      <c r="N85" s="22">
        <v>9</v>
      </c>
      <c r="O85" s="108">
        <v>3</v>
      </c>
      <c r="P85" s="21">
        <v>329</v>
      </c>
      <c r="Q85" s="219" t="s">
        <v>35</v>
      </c>
      <c r="R85" s="218">
        <v>31</v>
      </c>
      <c r="S85" s="16">
        <v>10063</v>
      </c>
      <c r="T85" s="18"/>
      <c r="U85" s="16">
        <v>10000</v>
      </c>
      <c r="V85" s="18"/>
      <c r="W85" s="17">
        <v>10000</v>
      </c>
      <c r="X85" s="16">
        <v>10000</v>
      </c>
    </row>
    <row r="86" spans="2:24" ht="25.5" x14ac:dyDescent="0.25">
      <c r="B86" s="15" t="s">
        <v>7</v>
      </c>
      <c r="C86" s="79" t="s">
        <v>6</v>
      </c>
      <c r="D86" s="13"/>
      <c r="E86" s="25" t="s">
        <v>5</v>
      </c>
      <c r="F86" s="25" t="s">
        <v>11</v>
      </c>
      <c r="G86" s="25" t="s">
        <v>10</v>
      </c>
      <c r="H86" s="12" t="s">
        <v>4</v>
      </c>
      <c r="I86" s="11" t="s">
        <v>3</v>
      </c>
      <c r="J86" s="209" t="s">
        <v>70</v>
      </c>
      <c r="K86" s="208" t="s">
        <v>91</v>
      </c>
      <c r="L86" s="207"/>
      <c r="M86" s="206"/>
      <c r="N86" s="206"/>
      <c r="O86" s="206"/>
      <c r="P86" s="205" t="s">
        <v>14</v>
      </c>
      <c r="Q86" s="202" t="s">
        <v>92</v>
      </c>
      <c r="R86" s="90">
        <v>11</v>
      </c>
      <c r="S86" s="46">
        <f t="shared" ref="S86:X86" si="29">SUM(S89:S90)</f>
        <v>29016460</v>
      </c>
      <c r="T86" s="48">
        <f t="shared" si="29"/>
        <v>30610000</v>
      </c>
      <c r="U86" s="46">
        <f t="shared" si="29"/>
        <v>29110000</v>
      </c>
      <c r="V86" s="48">
        <f t="shared" si="29"/>
        <v>30650000</v>
      </c>
      <c r="W86" s="47">
        <f t="shared" si="29"/>
        <v>30650000</v>
      </c>
      <c r="X86" s="46">
        <f t="shared" si="29"/>
        <v>30650000</v>
      </c>
    </row>
    <row r="87" spans="2:24" ht="22.5" x14ac:dyDescent="0.25">
      <c r="B87" s="15" t="s">
        <v>7</v>
      </c>
      <c r="C87" s="79" t="s">
        <v>6</v>
      </c>
      <c r="D87" s="13"/>
      <c r="E87" s="25" t="s">
        <v>5</v>
      </c>
      <c r="F87" s="25" t="s">
        <v>11</v>
      </c>
      <c r="G87" s="25" t="s">
        <v>10</v>
      </c>
      <c r="H87" s="12" t="s">
        <v>4</v>
      </c>
      <c r="I87" s="11" t="s">
        <v>3</v>
      </c>
      <c r="J87" s="215" t="s">
        <v>70</v>
      </c>
      <c r="K87" s="214" t="s">
        <v>91</v>
      </c>
      <c r="L87" s="213"/>
      <c r="M87" s="212"/>
      <c r="N87" s="212"/>
      <c r="O87" s="211"/>
      <c r="P87" s="210">
        <v>32</v>
      </c>
      <c r="Q87" s="41" t="s">
        <v>12</v>
      </c>
      <c r="R87" s="90">
        <v>11</v>
      </c>
      <c r="S87" s="38">
        <f t="shared" ref="S87:X87" si="30">S88</f>
        <v>29016460</v>
      </c>
      <c r="T87" s="40">
        <f t="shared" si="30"/>
        <v>30610000</v>
      </c>
      <c r="U87" s="38">
        <f t="shared" si="30"/>
        <v>29110000</v>
      </c>
      <c r="V87" s="40">
        <f t="shared" si="30"/>
        <v>30650000</v>
      </c>
      <c r="W87" s="39">
        <f t="shared" si="30"/>
        <v>30650000</v>
      </c>
      <c r="X87" s="38">
        <f t="shared" si="30"/>
        <v>30650000</v>
      </c>
    </row>
    <row r="88" spans="2:24" ht="15" customHeight="1" x14ac:dyDescent="0.25">
      <c r="B88" s="15" t="s">
        <v>7</v>
      </c>
      <c r="C88" s="79" t="s">
        <v>6</v>
      </c>
      <c r="D88" s="78"/>
      <c r="E88" s="25" t="s">
        <v>5</v>
      </c>
      <c r="F88" s="25" t="s">
        <v>11</v>
      </c>
      <c r="G88" s="25" t="s">
        <v>10</v>
      </c>
      <c r="H88" s="12" t="s">
        <v>4</v>
      </c>
      <c r="I88" s="15" t="s">
        <v>3</v>
      </c>
      <c r="J88" s="37" t="s">
        <v>70</v>
      </c>
      <c r="K88" s="77" t="s">
        <v>91</v>
      </c>
      <c r="L88" s="35"/>
      <c r="M88" s="33"/>
      <c r="N88" s="33"/>
      <c r="O88" s="59"/>
      <c r="P88" s="59">
        <v>323</v>
      </c>
      <c r="Q88" s="76" t="s">
        <v>9</v>
      </c>
      <c r="R88" s="89">
        <v>11</v>
      </c>
      <c r="S88" s="28">
        <f t="shared" ref="S88:X88" si="31">S89+S90</f>
        <v>29016460</v>
      </c>
      <c r="T88" s="30">
        <f t="shared" si="31"/>
        <v>30610000</v>
      </c>
      <c r="U88" s="28">
        <f t="shared" si="31"/>
        <v>29110000</v>
      </c>
      <c r="V88" s="30">
        <f t="shared" si="31"/>
        <v>30650000</v>
      </c>
      <c r="W88" s="29">
        <f t="shared" si="31"/>
        <v>30650000</v>
      </c>
      <c r="X88" s="28">
        <f t="shared" si="31"/>
        <v>30650000</v>
      </c>
    </row>
    <row r="89" spans="2:24" x14ac:dyDescent="0.25">
      <c r="B89" s="15" t="s">
        <v>7</v>
      </c>
      <c r="C89" s="14" t="s">
        <v>6</v>
      </c>
      <c r="D89" s="13"/>
      <c r="E89" s="25" t="s">
        <v>5</v>
      </c>
      <c r="F89" s="11"/>
      <c r="G89" s="11"/>
      <c r="H89" s="12" t="s">
        <v>4</v>
      </c>
      <c r="I89" s="11" t="s">
        <v>3</v>
      </c>
      <c r="J89" s="24" t="s">
        <v>70</v>
      </c>
      <c r="K89" s="72" t="s">
        <v>91</v>
      </c>
      <c r="L89" s="23">
        <v>3</v>
      </c>
      <c r="M89" s="22">
        <v>2</v>
      </c>
      <c r="N89" s="22">
        <v>3</v>
      </c>
      <c r="O89" s="22">
        <v>7</v>
      </c>
      <c r="P89" s="21">
        <v>323</v>
      </c>
      <c r="Q89" s="20" t="s">
        <v>8</v>
      </c>
      <c r="R89" s="89">
        <v>11</v>
      </c>
      <c r="S89" s="170">
        <v>28416460</v>
      </c>
      <c r="T89" s="172">
        <f>45000000-15000000</f>
        <v>30000000</v>
      </c>
      <c r="U89" s="170">
        <v>28500000</v>
      </c>
      <c r="V89" s="172">
        <f>45000000-15000000</f>
        <v>30000000</v>
      </c>
      <c r="W89" s="171">
        <v>30000000</v>
      </c>
      <c r="X89" s="170">
        <v>30000000</v>
      </c>
    </row>
    <row r="90" spans="2:24" ht="15" customHeight="1" x14ac:dyDescent="0.25">
      <c r="B90" s="15" t="s">
        <v>7</v>
      </c>
      <c r="C90" s="14" t="s">
        <v>6</v>
      </c>
      <c r="D90" s="13"/>
      <c r="E90" s="25" t="s">
        <v>5</v>
      </c>
      <c r="F90" s="11"/>
      <c r="G90" s="11"/>
      <c r="H90" s="12" t="s">
        <v>4</v>
      </c>
      <c r="I90" s="11" t="s">
        <v>3</v>
      </c>
      <c r="J90" s="24" t="s">
        <v>70</v>
      </c>
      <c r="K90" s="72" t="s">
        <v>91</v>
      </c>
      <c r="L90" s="23">
        <v>3</v>
      </c>
      <c r="M90" s="22">
        <v>2</v>
      </c>
      <c r="N90" s="22">
        <v>3</v>
      </c>
      <c r="O90" s="22">
        <v>8</v>
      </c>
      <c r="P90" s="21">
        <v>323</v>
      </c>
      <c r="Q90" s="20" t="s">
        <v>0</v>
      </c>
      <c r="R90" s="89">
        <v>11</v>
      </c>
      <c r="S90" s="16">
        <v>600000</v>
      </c>
      <c r="T90" s="18">
        <v>610000</v>
      </c>
      <c r="U90" s="16">
        <v>610000</v>
      </c>
      <c r="V90" s="18">
        <v>650000</v>
      </c>
      <c r="W90" s="17">
        <v>650000</v>
      </c>
      <c r="X90" s="16">
        <v>650000</v>
      </c>
    </row>
    <row r="91" spans="2:24" ht="24.75" customHeight="1" x14ac:dyDescent="0.25">
      <c r="B91" s="15" t="s">
        <v>7</v>
      </c>
      <c r="C91" s="79" t="s">
        <v>6</v>
      </c>
      <c r="D91" s="13"/>
      <c r="E91" s="25" t="s">
        <v>5</v>
      </c>
      <c r="F91" s="25" t="s">
        <v>11</v>
      </c>
      <c r="G91" s="25" t="s">
        <v>10</v>
      </c>
      <c r="H91" s="12" t="s">
        <v>4</v>
      </c>
      <c r="I91" s="11" t="s">
        <v>3</v>
      </c>
      <c r="J91" s="209" t="s">
        <v>70</v>
      </c>
      <c r="K91" s="208" t="s">
        <v>91</v>
      </c>
      <c r="L91" s="207"/>
      <c r="M91" s="206"/>
      <c r="N91" s="206"/>
      <c r="O91" s="206"/>
      <c r="P91" s="205" t="s">
        <v>14</v>
      </c>
      <c r="Q91" s="202" t="s">
        <v>92</v>
      </c>
      <c r="R91" s="216">
        <v>52</v>
      </c>
      <c r="S91" s="46">
        <f t="shared" ref="S91:X91" si="32">SUM(S94:S94)</f>
        <v>199084</v>
      </c>
      <c r="T91" s="48">
        <f t="shared" si="32"/>
        <v>199084</v>
      </c>
      <c r="U91" s="46">
        <f t="shared" si="32"/>
        <v>160000</v>
      </c>
      <c r="V91" s="48">
        <f t="shared" si="32"/>
        <v>199084</v>
      </c>
      <c r="W91" s="47">
        <f t="shared" si="32"/>
        <v>150000</v>
      </c>
      <c r="X91" s="46">
        <f t="shared" si="32"/>
        <v>150000</v>
      </c>
    </row>
    <row r="92" spans="2:24" ht="15" customHeight="1" x14ac:dyDescent="0.25">
      <c r="B92" s="15" t="s">
        <v>7</v>
      </c>
      <c r="C92" s="79" t="s">
        <v>6</v>
      </c>
      <c r="D92" s="13"/>
      <c r="E92" s="25" t="s">
        <v>5</v>
      </c>
      <c r="F92" s="25" t="s">
        <v>11</v>
      </c>
      <c r="G92" s="25" t="s">
        <v>10</v>
      </c>
      <c r="H92" s="12" t="s">
        <v>4</v>
      </c>
      <c r="I92" s="11" t="s">
        <v>3</v>
      </c>
      <c r="J92" s="215" t="s">
        <v>70</v>
      </c>
      <c r="K92" s="214" t="s">
        <v>91</v>
      </c>
      <c r="L92" s="213"/>
      <c r="M92" s="212"/>
      <c r="N92" s="212"/>
      <c r="O92" s="211"/>
      <c r="P92" s="210">
        <v>32</v>
      </c>
      <c r="Q92" s="41" t="s">
        <v>12</v>
      </c>
      <c r="R92" s="216">
        <v>52</v>
      </c>
      <c r="S92" s="38">
        <f t="shared" ref="S92:X93" si="33">S93</f>
        <v>199084</v>
      </c>
      <c r="T92" s="40">
        <f t="shared" si="33"/>
        <v>199084</v>
      </c>
      <c r="U92" s="38">
        <f t="shared" si="33"/>
        <v>160000</v>
      </c>
      <c r="V92" s="40">
        <f t="shared" si="33"/>
        <v>199084</v>
      </c>
      <c r="W92" s="39">
        <f t="shared" si="33"/>
        <v>150000</v>
      </c>
      <c r="X92" s="38">
        <f t="shared" si="33"/>
        <v>150000</v>
      </c>
    </row>
    <row r="93" spans="2:24" ht="15" customHeight="1" x14ac:dyDescent="0.25">
      <c r="B93" s="15" t="s">
        <v>7</v>
      </c>
      <c r="C93" s="79" t="s">
        <v>6</v>
      </c>
      <c r="D93" s="13"/>
      <c r="E93" s="25" t="s">
        <v>5</v>
      </c>
      <c r="F93" s="25" t="s">
        <v>11</v>
      </c>
      <c r="G93" s="25" t="s">
        <v>10</v>
      </c>
      <c r="H93" s="12" t="s">
        <v>4</v>
      </c>
      <c r="I93" s="11" t="s">
        <v>3</v>
      </c>
      <c r="J93" s="37" t="s">
        <v>70</v>
      </c>
      <c r="K93" s="77" t="s">
        <v>91</v>
      </c>
      <c r="L93" s="35"/>
      <c r="M93" s="33"/>
      <c r="N93" s="33"/>
      <c r="O93" s="59"/>
      <c r="P93" s="59">
        <v>329</v>
      </c>
      <c r="Q93" s="76" t="s">
        <v>34</v>
      </c>
      <c r="R93" s="216">
        <v>52</v>
      </c>
      <c r="S93" s="28">
        <f t="shared" si="33"/>
        <v>199084</v>
      </c>
      <c r="T93" s="30">
        <f t="shared" si="33"/>
        <v>199084</v>
      </c>
      <c r="U93" s="28">
        <f t="shared" si="33"/>
        <v>160000</v>
      </c>
      <c r="V93" s="30">
        <f t="shared" si="33"/>
        <v>199084</v>
      </c>
      <c r="W93" s="29">
        <f t="shared" si="33"/>
        <v>150000</v>
      </c>
      <c r="X93" s="28">
        <f t="shared" si="33"/>
        <v>150000</v>
      </c>
    </row>
    <row r="94" spans="2:24" x14ac:dyDescent="0.25">
      <c r="B94" s="15" t="s">
        <v>7</v>
      </c>
      <c r="C94" s="14" t="s">
        <v>6</v>
      </c>
      <c r="D94" s="13"/>
      <c r="E94" s="25" t="s">
        <v>5</v>
      </c>
      <c r="F94" s="11"/>
      <c r="G94" s="11"/>
      <c r="H94" s="12" t="s">
        <v>4</v>
      </c>
      <c r="I94" s="11" t="s">
        <v>3</v>
      </c>
      <c r="J94" s="24" t="s">
        <v>70</v>
      </c>
      <c r="K94" s="72" t="s">
        <v>91</v>
      </c>
      <c r="L94" s="27">
        <v>3</v>
      </c>
      <c r="M94" s="26">
        <v>2</v>
      </c>
      <c r="N94" s="26">
        <v>9</v>
      </c>
      <c r="O94" s="26">
        <v>1</v>
      </c>
      <c r="P94" s="21">
        <v>329</v>
      </c>
      <c r="Q94" s="203" t="s">
        <v>71</v>
      </c>
      <c r="R94" s="71">
        <v>52</v>
      </c>
      <c r="S94" s="16">
        <v>199084</v>
      </c>
      <c r="T94" s="18">
        <v>199084</v>
      </c>
      <c r="U94" s="16">
        <v>160000</v>
      </c>
      <c r="V94" s="18">
        <v>199084</v>
      </c>
      <c r="W94" s="17">
        <v>150000</v>
      </c>
      <c r="X94" s="16">
        <v>150000</v>
      </c>
    </row>
    <row r="95" spans="2:24" ht="33" customHeight="1" x14ac:dyDescent="0.25">
      <c r="B95" s="15" t="s">
        <v>7</v>
      </c>
      <c r="C95" s="79" t="s">
        <v>6</v>
      </c>
      <c r="D95" s="78"/>
      <c r="E95" s="25" t="s">
        <v>5</v>
      </c>
      <c r="F95" s="25" t="s">
        <v>11</v>
      </c>
      <c r="G95" s="25" t="s">
        <v>10</v>
      </c>
      <c r="H95" s="12" t="s">
        <v>4</v>
      </c>
      <c r="I95" s="79" t="s">
        <v>3</v>
      </c>
      <c r="J95" s="53" t="s">
        <v>70</v>
      </c>
      <c r="K95" s="195" t="s">
        <v>89</v>
      </c>
      <c r="L95" s="195"/>
      <c r="M95" s="194"/>
      <c r="N95" s="194"/>
      <c r="O95" s="194"/>
      <c r="P95" s="193" t="s">
        <v>14</v>
      </c>
      <c r="Q95" s="202" t="s">
        <v>90</v>
      </c>
      <c r="R95" s="90">
        <v>11</v>
      </c>
      <c r="S95" s="46">
        <f t="shared" ref="S95:X95" si="34">SUM(S98:S99)</f>
        <v>112500</v>
      </c>
      <c r="T95" s="48">
        <f t="shared" si="34"/>
        <v>112812</v>
      </c>
      <c r="U95" s="46">
        <f t="shared" si="34"/>
        <v>112812.5</v>
      </c>
      <c r="V95" s="48">
        <f t="shared" si="34"/>
        <v>112500</v>
      </c>
      <c r="W95" s="47">
        <f t="shared" si="34"/>
        <v>67500</v>
      </c>
      <c r="X95" s="46">
        <f t="shared" si="34"/>
        <v>30625</v>
      </c>
    </row>
    <row r="96" spans="2:24" ht="23.25" customHeight="1" x14ac:dyDescent="0.25">
      <c r="B96" s="15" t="s">
        <v>7</v>
      </c>
      <c r="C96" s="79" t="s">
        <v>6</v>
      </c>
      <c r="D96" s="78"/>
      <c r="E96" s="25" t="s">
        <v>5</v>
      </c>
      <c r="F96" s="25" t="s">
        <v>11</v>
      </c>
      <c r="G96" s="25" t="s">
        <v>10</v>
      </c>
      <c r="H96" s="12" t="s">
        <v>4</v>
      </c>
      <c r="I96" s="79" t="s">
        <v>3</v>
      </c>
      <c r="J96" s="45" t="s">
        <v>70</v>
      </c>
      <c r="K96" s="84" t="s">
        <v>89</v>
      </c>
      <c r="L96" s="44"/>
      <c r="M96" s="43"/>
      <c r="N96" s="43"/>
      <c r="O96" s="83"/>
      <c r="P96" s="42">
        <v>32</v>
      </c>
      <c r="Q96" s="41" t="s">
        <v>12</v>
      </c>
      <c r="R96" s="90">
        <v>11</v>
      </c>
      <c r="S96" s="38">
        <f t="shared" ref="S96:X96" si="35">S97</f>
        <v>112500</v>
      </c>
      <c r="T96" s="40">
        <f t="shared" si="35"/>
        <v>112812</v>
      </c>
      <c r="U96" s="38">
        <f t="shared" si="35"/>
        <v>112812.5</v>
      </c>
      <c r="V96" s="40">
        <f t="shared" si="35"/>
        <v>112500</v>
      </c>
      <c r="W96" s="39">
        <f t="shared" si="35"/>
        <v>67500</v>
      </c>
      <c r="X96" s="38">
        <f t="shared" si="35"/>
        <v>30625</v>
      </c>
    </row>
    <row r="97" spans="2:24" ht="18" customHeight="1" x14ac:dyDescent="0.25">
      <c r="B97" s="15" t="s">
        <v>7</v>
      </c>
      <c r="C97" s="79" t="s">
        <v>6</v>
      </c>
      <c r="D97" s="78"/>
      <c r="E97" s="25" t="s">
        <v>5</v>
      </c>
      <c r="F97" s="25" t="s">
        <v>11</v>
      </c>
      <c r="G97" s="25" t="s">
        <v>10</v>
      </c>
      <c r="H97" s="12" t="s">
        <v>4</v>
      </c>
      <c r="I97" s="15" t="s">
        <v>3</v>
      </c>
      <c r="J97" s="37" t="s">
        <v>70</v>
      </c>
      <c r="K97" s="77" t="s">
        <v>89</v>
      </c>
      <c r="L97" s="35"/>
      <c r="M97" s="33"/>
      <c r="N97" s="33"/>
      <c r="O97" s="59"/>
      <c r="P97" s="59">
        <v>323</v>
      </c>
      <c r="Q97" s="76" t="s">
        <v>9</v>
      </c>
      <c r="R97" s="90">
        <v>11</v>
      </c>
      <c r="S97" s="28">
        <f t="shared" ref="S97:X97" si="36">S98+S99</f>
        <v>112500</v>
      </c>
      <c r="T97" s="30">
        <f t="shared" si="36"/>
        <v>112812</v>
      </c>
      <c r="U97" s="28">
        <f t="shared" si="36"/>
        <v>112812.5</v>
      </c>
      <c r="V97" s="30">
        <f t="shared" si="36"/>
        <v>112500</v>
      </c>
      <c r="W97" s="29">
        <f t="shared" si="36"/>
        <v>67500</v>
      </c>
      <c r="X97" s="28">
        <f t="shared" si="36"/>
        <v>30625</v>
      </c>
    </row>
    <row r="98" spans="2:24" ht="15.75" customHeight="1" x14ac:dyDescent="0.25">
      <c r="B98" s="15" t="s">
        <v>7</v>
      </c>
      <c r="C98" s="14" t="s">
        <v>6</v>
      </c>
      <c r="D98" s="13"/>
      <c r="E98" s="25" t="s">
        <v>5</v>
      </c>
      <c r="F98" s="14"/>
      <c r="G98" s="14"/>
      <c r="H98" s="12" t="s">
        <v>4</v>
      </c>
      <c r="I98" s="14" t="s">
        <v>3</v>
      </c>
      <c r="J98" s="24" t="s">
        <v>70</v>
      </c>
      <c r="K98" s="72" t="s">
        <v>89</v>
      </c>
      <c r="L98" s="23">
        <v>3</v>
      </c>
      <c r="M98" s="22">
        <v>2</v>
      </c>
      <c r="N98" s="22">
        <v>3</v>
      </c>
      <c r="O98" s="22">
        <v>7</v>
      </c>
      <c r="P98" s="21">
        <v>323</v>
      </c>
      <c r="Q98" s="20" t="s">
        <v>8</v>
      </c>
      <c r="R98" s="89">
        <v>11</v>
      </c>
      <c r="S98" s="16">
        <v>101875</v>
      </c>
      <c r="T98" s="18">
        <v>102500</v>
      </c>
      <c r="U98" s="16">
        <v>102500</v>
      </c>
      <c r="V98" s="18">
        <v>100000</v>
      </c>
      <c r="W98" s="17">
        <v>55000</v>
      </c>
      <c r="X98" s="16">
        <v>15000</v>
      </c>
    </row>
    <row r="99" spans="2:24" ht="15" customHeight="1" x14ac:dyDescent="0.25">
      <c r="B99" s="15" t="s">
        <v>7</v>
      </c>
      <c r="C99" s="14" t="s">
        <v>6</v>
      </c>
      <c r="D99" s="13"/>
      <c r="E99" s="25" t="s">
        <v>5</v>
      </c>
      <c r="F99" s="14"/>
      <c r="G99" s="14"/>
      <c r="H99" s="12" t="s">
        <v>4</v>
      </c>
      <c r="I99" s="14" t="s">
        <v>3</v>
      </c>
      <c r="J99" s="24" t="s">
        <v>70</v>
      </c>
      <c r="K99" s="72" t="s">
        <v>89</v>
      </c>
      <c r="L99" s="27">
        <v>3</v>
      </c>
      <c r="M99" s="26">
        <v>2</v>
      </c>
      <c r="N99" s="26">
        <v>3</v>
      </c>
      <c r="O99" s="108">
        <v>9</v>
      </c>
      <c r="P99" s="21">
        <v>323</v>
      </c>
      <c r="Q99" s="201" t="s">
        <v>36</v>
      </c>
      <c r="R99" s="89">
        <v>11</v>
      </c>
      <c r="S99" s="16">
        <v>10625</v>
      </c>
      <c r="T99" s="18">
        <v>10312</v>
      </c>
      <c r="U99" s="16">
        <v>10312.5</v>
      </c>
      <c r="V99" s="18">
        <v>12500</v>
      </c>
      <c r="W99" s="17">
        <v>12500</v>
      </c>
      <c r="X99" s="16">
        <v>15625</v>
      </c>
    </row>
    <row r="100" spans="2:24" ht="20.25" customHeight="1" x14ac:dyDescent="0.25">
      <c r="B100" s="15" t="s">
        <v>7</v>
      </c>
      <c r="C100" s="79" t="s">
        <v>6</v>
      </c>
      <c r="D100" s="78"/>
      <c r="E100" s="25" t="s">
        <v>5</v>
      </c>
      <c r="F100" s="25" t="s">
        <v>11</v>
      </c>
      <c r="G100" s="25" t="s">
        <v>10</v>
      </c>
      <c r="H100" s="12" t="s">
        <v>4</v>
      </c>
      <c r="I100" s="79" t="s">
        <v>3</v>
      </c>
      <c r="J100" s="53" t="s">
        <v>70</v>
      </c>
      <c r="K100" s="195" t="s">
        <v>87</v>
      </c>
      <c r="L100" s="195"/>
      <c r="M100" s="194"/>
      <c r="N100" s="194"/>
      <c r="O100" s="194"/>
      <c r="P100" s="193" t="s">
        <v>14</v>
      </c>
      <c r="Q100" s="192" t="s">
        <v>88</v>
      </c>
      <c r="R100" s="90">
        <v>11</v>
      </c>
      <c r="S100" s="46">
        <f t="shared" ref="S100:X100" si="37">SUM(S103:S104)</f>
        <v>256084</v>
      </c>
      <c r="T100" s="48">
        <f t="shared" si="37"/>
        <v>79634</v>
      </c>
      <c r="U100" s="46">
        <f t="shared" si="37"/>
        <v>126000</v>
      </c>
      <c r="V100" s="48">
        <f t="shared" si="37"/>
        <v>79634</v>
      </c>
      <c r="W100" s="47">
        <f t="shared" si="37"/>
        <v>126000</v>
      </c>
      <c r="X100" s="46">
        <f t="shared" si="37"/>
        <v>126000</v>
      </c>
    </row>
    <row r="101" spans="2:24" ht="15" customHeight="1" x14ac:dyDescent="0.25">
      <c r="B101" s="15" t="s">
        <v>7</v>
      </c>
      <c r="C101" s="79" t="s">
        <v>6</v>
      </c>
      <c r="D101" s="78"/>
      <c r="E101" s="25" t="s">
        <v>5</v>
      </c>
      <c r="F101" s="25" t="s">
        <v>11</v>
      </c>
      <c r="G101" s="25" t="s">
        <v>10</v>
      </c>
      <c r="H101" s="12" t="s">
        <v>4</v>
      </c>
      <c r="I101" s="79" t="s">
        <v>3</v>
      </c>
      <c r="J101" s="45" t="s">
        <v>70</v>
      </c>
      <c r="K101" s="84" t="s">
        <v>87</v>
      </c>
      <c r="L101" s="44"/>
      <c r="M101" s="43"/>
      <c r="N101" s="43"/>
      <c r="O101" s="83"/>
      <c r="P101" s="42">
        <v>32</v>
      </c>
      <c r="Q101" s="41" t="s">
        <v>12</v>
      </c>
      <c r="R101" s="90">
        <v>11</v>
      </c>
      <c r="S101" s="38">
        <f t="shared" ref="S101:X101" si="38">S102</f>
        <v>256084</v>
      </c>
      <c r="T101" s="40">
        <f t="shared" si="38"/>
        <v>79634</v>
      </c>
      <c r="U101" s="38">
        <f t="shared" si="38"/>
        <v>126000</v>
      </c>
      <c r="V101" s="40">
        <f t="shared" si="38"/>
        <v>79634</v>
      </c>
      <c r="W101" s="39">
        <f t="shared" si="38"/>
        <v>126000</v>
      </c>
      <c r="X101" s="38">
        <f t="shared" si="38"/>
        <v>126000</v>
      </c>
    </row>
    <row r="102" spans="2:24" ht="15" customHeight="1" x14ac:dyDescent="0.25">
      <c r="B102" s="15" t="s">
        <v>7</v>
      </c>
      <c r="C102" s="79" t="s">
        <v>6</v>
      </c>
      <c r="D102" s="78"/>
      <c r="E102" s="25" t="s">
        <v>5</v>
      </c>
      <c r="F102" s="25" t="s">
        <v>11</v>
      </c>
      <c r="G102" s="25" t="s">
        <v>10</v>
      </c>
      <c r="H102" s="12" t="s">
        <v>4</v>
      </c>
      <c r="I102" s="15" t="s">
        <v>3</v>
      </c>
      <c r="J102" s="37" t="s">
        <v>70</v>
      </c>
      <c r="K102" s="77" t="s">
        <v>87</v>
      </c>
      <c r="L102" s="35"/>
      <c r="M102" s="33"/>
      <c r="N102" s="33"/>
      <c r="O102" s="59"/>
      <c r="P102" s="59">
        <v>323</v>
      </c>
      <c r="Q102" s="76" t="s">
        <v>9</v>
      </c>
      <c r="R102" s="90">
        <v>11</v>
      </c>
      <c r="S102" s="28">
        <f t="shared" ref="S102:X102" si="39">S104+S103</f>
        <v>256084</v>
      </c>
      <c r="T102" s="30">
        <f t="shared" si="39"/>
        <v>79634</v>
      </c>
      <c r="U102" s="28">
        <f t="shared" si="39"/>
        <v>126000</v>
      </c>
      <c r="V102" s="30">
        <f t="shared" si="39"/>
        <v>79634</v>
      </c>
      <c r="W102" s="29">
        <f t="shared" si="39"/>
        <v>126000</v>
      </c>
      <c r="X102" s="28">
        <f t="shared" si="39"/>
        <v>126000</v>
      </c>
    </row>
    <row r="103" spans="2:24" ht="15" customHeight="1" x14ac:dyDescent="0.25">
      <c r="B103" s="15" t="s">
        <v>7</v>
      </c>
      <c r="C103" s="14" t="s">
        <v>6</v>
      </c>
      <c r="D103" s="13"/>
      <c r="E103" s="25" t="s">
        <v>5</v>
      </c>
      <c r="F103" s="14"/>
      <c r="G103" s="14"/>
      <c r="H103" s="12" t="s">
        <v>4</v>
      </c>
      <c r="I103" s="14" t="s">
        <v>3</v>
      </c>
      <c r="J103" s="24" t="s">
        <v>70</v>
      </c>
      <c r="K103" s="72" t="s">
        <v>87</v>
      </c>
      <c r="L103" s="23">
        <v>3</v>
      </c>
      <c r="M103" s="22">
        <v>2</v>
      </c>
      <c r="N103" s="22">
        <v>3</v>
      </c>
      <c r="O103" s="22">
        <v>8</v>
      </c>
      <c r="P103" s="21">
        <v>323</v>
      </c>
      <c r="Q103" s="20" t="s">
        <v>0</v>
      </c>
      <c r="R103" s="89">
        <v>11</v>
      </c>
      <c r="S103" s="16">
        <v>134634</v>
      </c>
      <c r="T103" s="18">
        <v>74634</v>
      </c>
      <c r="U103" s="16">
        <v>51000</v>
      </c>
      <c r="V103" s="18">
        <v>74634</v>
      </c>
      <c r="W103" s="17">
        <v>51000</v>
      </c>
      <c r="X103" s="16">
        <v>51000</v>
      </c>
    </row>
    <row r="104" spans="2:24" ht="15" customHeight="1" x14ac:dyDescent="0.25">
      <c r="B104" s="15" t="s">
        <v>7</v>
      </c>
      <c r="C104" s="14" t="s">
        <v>6</v>
      </c>
      <c r="D104" s="13"/>
      <c r="E104" s="25" t="s">
        <v>5</v>
      </c>
      <c r="F104" s="14"/>
      <c r="G104" s="14"/>
      <c r="H104" s="12" t="s">
        <v>4</v>
      </c>
      <c r="I104" s="14" t="s">
        <v>3</v>
      </c>
      <c r="J104" s="24" t="s">
        <v>70</v>
      </c>
      <c r="K104" s="72" t="s">
        <v>87</v>
      </c>
      <c r="L104" s="23">
        <v>3</v>
      </c>
      <c r="M104" s="22">
        <v>2</v>
      </c>
      <c r="N104" s="22">
        <v>3</v>
      </c>
      <c r="O104" s="22">
        <v>9</v>
      </c>
      <c r="P104" s="21">
        <v>323</v>
      </c>
      <c r="Q104" s="201" t="s">
        <v>36</v>
      </c>
      <c r="R104" s="89">
        <v>11</v>
      </c>
      <c r="S104" s="16">
        <v>121450</v>
      </c>
      <c r="T104" s="18">
        <v>5000</v>
      </c>
      <c r="U104" s="16">
        <v>75000</v>
      </c>
      <c r="V104" s="18">
        <v>5000</v>
      </c>
      <c r="W104" s="17">
        <v>75000</v>
      </c>
      <c r="X104" s="16">
        <v>75000</v>
      </c>
    </row>
    <row r="105" spans="2:24" ht="23.25" customHeight="1" x14ac:dyDescent="0.25">
      <c r="B105" s="15" t="s">
        <v>7</v>
      </c>
      <c r="C105" s="79" t="s">
        <v>6</v>
      </c>
      <c r="D105" s="78"/>
      <c r="E105" s="25" t="s">
        <v>5</v>
      </c>
      <c r="F105" s="25" t="s">
        <v>11</v>
      </c>
      <c r="G105" s="25" t="s">
        <v>10</v>
      </c>
      <c r="H105" s="12" t="s">
        <v>4</v>
      </c>
      <c r="I105" s="15" t="s">
        <v>3</v>
      </c>
      <c r="J105" s="196" t="s">
        <v>70</v>
      </c>
      <c r="K105" s="195" t="s">
        <v>85</v>
      </c>
      <c r="L105" s="195"/>
      <c r="M105" s="194"/>
      <c r="N105" s="194"/>
      <c r="O105" s="194"/>
      <c r="P105" s="193" t="s">
        <v>14</v>
      </c>
      <c r="Q105" s="192" t="s">
        <v>86</v>
      </c>
      <c r="R105" s="90">
        <v>11</v>
      </c>
      <c r="S105" s="46">
        <f t="shared" ref="S105:X105" si="40">SUM(S108)</f>
        <v>287600</v>
      </c>
      <c r="T105" s="48">
        <f t="shared" si="40"/>
        <v>331807</v>
      </c>
      <c r="U105" s="46">
        <f t="shared" si="40"/>
        <v>460000</v>
      </c>
      <c r="V105" s="48">
        <f t="shared" si="40"/>
        <v>331807</v>
      </c>
      <c r="W105" s="47">
        <f t="shared" si="40"/>
        <v>495750</v>
      </c>
      <c r="X105" s="46">
        <f t="shared" si="40"/>
        <v>495750</v>
      </c>
    </row>
    <row r="106" spans="2:24" ht="15" customHeight="1" x14ac:dyDescent="0.25">
      <c r="B106" s="15" t="s">
        <v>7</v>
      </c>
      <c r="C106" s="79" t="s">
        <v>6</v>
      </c>
      <c r="D106" s="78"/>
      <c r="E106" s="25" t="s">
        <v>5</v>
      </c>
      <c r="F106" s="25" t="s">
        <v>11</v>
      </c>
      <c r="G106" s="25" t="s">
        <v>10</v>
      </c>
      <c r="H106" s="12" t="s">
        <v>4</v>
      </c>
      <c r="I106" s="15" t="s">
        <v>3</v>
      </c>
      <c r="J106" s="200" t="s">
        <v>70</v>
      </c>
      <c r="K106" s="84" t="s">
        <v>85</v>
      </c>
      <c r="L106" s="44"/>
      <c r="M106" s="43"/>
      <c r="N106" s="43"/>
      <c r="O106" s="83"/>
      <c r="P106" s="42">
        <v>32</v>
      </c>
      <c r="Q106" s="41" t="s">
        <v>12</v>
      </c>
      <c r="R106" s="90">
        <v>11</v>
      </c>
      <c r="S106" s="38">
        <f t="shared" ref="S106:X107" si="41">S107</f>
        <v>287600</v>
      </c>
      <c r="T106" s="40">
        <f t="shared" si="41"/>
        <v>331807</v>
      </c>
      <c r="U106" s="38">
        <f t="shared" si="41"/>
        <v>460000</v>
      </c>
      <c r="V106" s="40">
        <f t="shared" si="41"/>
        <v>331807</v>
      </c>
      <c r="W106" s="39">
        <f t="shared" si="41"/>
        <v>495750</v>
      </c>
      <c r="X106" s="38">
        <f t="shared" si="41"/>
        <v>495750</v>
      </c>
    </row>
    <row r="107" spans="2:24" ht="15" customHeight="1" x14ac:dyDescent="0.25">
      <c r="B107" s="15" t="s">
        <v>7</v>
      </c>
      <c r="C107" s="79" t="s">
        <v>6</v>
      </c>
      <c r="D107" s="78"/>
      <c r="E107" s="25" t="s">
        <v>5</v>
      </c>
      <c r="F107" s="25" t="s">
        <v>11</v>
      </c>
      <c r="G107" s="25" t="s">
        <v>10</v>
      </c>
      <c r="H107" s="12" t="s">
        <v>4</v>
      </c>
      <c r="I107" s="15" t="s">
        <v>3</v>
      </c>
      <c r="J107" s="37" t="s">
        <v>70</v>
      </c>
      <c r="K107" s="77" t="s">
        <v>85</v>
      </c>
      <c r="L107" s="35"/>
      <c r="M107" s="33"/>
      <c r="N107" s="33"/>
      <c r="O107" s="59"/>
      <c r="P107" s="59">
        <v>323</v>
      </c>
      <c r="Q107" s="76" t="s">
        <v>9</v>
      </c>
      <c r="R107" s="90">
        <v>11</v>
      </c>
      <c r="S107" s="28">
        <f t="shared" si="41"/>
        <v>287600</v>
      </c>
      <c r="T107" s="30">
        <f t="shared" si="41"/>
        <v>331807</v>
      </c>
      <c r="U107" s="28">
        <f t="shared" si="41"/>
        <v>460000</v>
      </c>
      <c r="V107" s="30">
        <f t="shared" si="41"/>
        <v>331807</v>
      </c>
      <c r="W107" s="29">
        <f t="shared" si="41"/>
        <v>495750</v>
      </c>
      <c r="X107" s="28">
        <f t="shared" si="41"/>
        <v>495750</v>
      </c>
    </row>
    <row r="108" spans="2:24" ht="15" customHeight="1" x14ac:dyDescent="0.25">
      <c r="B108" s="15" t="s">
        <v>7</v>
      </c>
      <c r="C108" s="79" t="s">
        <v>6</v>
      </c>
      <c r="D108" s="78"/>
      <c r="E108" s="25" t="s">
        <v>5</v>
      </c>
      <c r="F108" s="11"/>
      <c r="G108" s="11"/>
      <c r="H108" s="12" t="s">
        <v>4</v>
      </c>
      <c r="I108" s="15" t="s">
        <v>3</v>
      </c>
      <c r="J108" s="24" t="s">
        <v>70</v>
      </c>
      <c r="K108" s="72" t="s">
        <v>85</v>
      </c>
      <c r="L108" s="27">
        <v>3</v>
      </c>
      <c r="M108" s="26">
        <v>2</v>
      </c>
      <c r="N108" s="26">
        <v>3</v>
      </c>
      <c r="O108" s="26">
        <v>8</v>
      </c>
      <c r="P108" s="21">
        <v>323</v>
      </c>
      <c r="Q108" s="110" t="s">
        <v>0</v>
      </c>
      <c r="R108" s="124">
        <v>11</v>
      </c>
      <c r="S108" s="16">
        <v>287600</v>
      </c>
      <c r="T108" s="18">
        <v>331807</v>
      </c>
      <c r="U108" s="16">
        <v>460000</v>
      </c>
      <c r="V108" s="18">
        <v>331807</v>
      </c>
      <c r="W108" s="17">
        <v>495750</v>
      </c>
      <c r="X108" s="16">
        <v>495750</v>
      </c>
    </row>
    <row r="109" spans="2:24" ht="28.5" customHeight="1" x14ac:dyDescent="0.25">
      <c r="B109" s="15" t="s">
        <v>7</v>
      </c>
      <c r="C109" s="79" t="s">
        <v>6</v>
      </c>
      <c r="D109" s="78"/>
      <c r="E109" s="25" t="s">
        <v>5</v>
      </c>
      <c r="F109" s="25" t="s">
        <v>11</v>
      </c>
      <c r="G109" s="25" t="s">
        <v>10</v>
      </c>
      <c r="H109" s="12" t="s">
        <v>4</v>
      </c>
      <c r="I109" s="11" t="s">
        <v>3</v>
      </c>
      <c r="J109" s="53" t="s">
        <v>70</v>
      </c>
      <c r="K109" s="195" t="s">
        <v>82</v>
      </c>
      <c r="L109" s="195"/>
      <c r="M109" s="194"/>
      <c r="N109" s="194"/>
      <c r="O109" s="194"/>
      <c r="P109" s="193" t="s">
        <v>14</v>
      </c>
      <c r="Q109" s="192" t="s">
        <v>83</v>
      </c>
      <c r="R109" s="90">
        <v>11</v>
      </c>
      <c r="S109" s="46">
        <f t="shared" ref="S109:X109" si="42">SUM(S114:S123)</f>
        <v>655510</v>
      </c>
      <c r="T109" s="48">
        <f t="shared" si="42"/>
        <v>995427</v>
      </c>
      <c r="U109" s="46">
        <f t="shared" si="42"/>
        <v>287900</v>
      </c>
      <c r="V109" s="48">
        <f t="shared" si="42"/>
        <v>995427</v>
      </c>
      <c r="W109" s="47">
        <f t="shared" si="42"/>
        <v>301300</v>
      </c>
      <c r="X109" s="46">
        <f t="shared" si="42"/>
        <v>287900</v>
      </c>
    </row>
    <row r="110" spans="2:24" ht="15" customHeight="1" x14ac:dyDescent="0.25">
      <c r="B110" s="15" t="s">
        <v>7</v>
      </c>
      <c r="C110" s="79" t="s">
        <v>6</v>
      </c>
      <c r="D110" s="78"/>
      <c r="E110" s="25" t="s">
        <v>5</v>
      </c>
      <c r="F110" s="25" t="s">
        <v>11</v>
      </c>
      <c r="G110" s="25" t="s">
        <v>10</v>
      </c>
      <c r="H110" s="12" t="s">
        <v>4</v>
      </c>
      <c r="I110" s="11" t="s">
        <v>3</v>
      </c>
      <c r="J110" s="45" t="s">
        <v>70</v>
      </c>
      <c r="K110" s="84" t="s">
        <v>82</v>
      </c>
      <c r="L110" s="44"/>
      <c r="M110" s="43"/>
      <c r="N110" s="43"/>
      <c r="O110" s="83"/>
      <c r="P110" s="42">
        <v>32</v>
      </c>
      <c r="Q110" s="41" t="s">
        <v>12</v>
      </c>
      <c r="R110" s="90">
        <v>11</v>
      </c>
      <c r="S110" s="38">
        <f t="shared" ref="S110:X110" si="43">S111+S112+S113</f>
        <v>655510</v>
      </c>
      <c r="T110" s="40">
        <f t="shared" si="43"/>
        <v>995427</v>
      </c>
      <c r="U110" s="38">
        <f t="shared" si="43"/>
        <v>287900</v>
      </c>
      <c r="V110" s="40">
        <f t="shared" si="43"/>
        <v>995427</v>
      </c>
      <c r="W110" s="39">
        <f t="shared" si="43"/>
        <v>301300</v>
      </c>
      <c r="X110" s="38">
        <f t="shared" si="43"/>
        <v>287900</v>
      </c>
    </row>
    <row r="111" spans="2:24" ht="14.25" customHeight="1" x14ac:dyDescent="0.25">
      <c r="B111" s="15" t="s">
        <v>7</v>
      </c>
      <c r="C111" s="79" t="s">
        <v>6</v>
      </c>
      <c r="D111" s="78"/>
      <c r="E111" s="25" t="s">
        <v>5</v>
      </c>
      <c r="F111" s="25" t="s">
        <v>11</v>
      </c>
      <c r="G111" s="25" t="s">
        <v>10</v>
      </c>
      <c r="H111" s="12" t="s">
        <v>4</v>
      </c>
      <c r="I111" s="11" t="s">
        <v>3</v>
      </c>
      <c r="J111" s="161" t="s">
        <v>70</v>
      </c>
      <c r="K111" s="160" t="s">
        <v>82</v>
      </c>
      <c r="L111" s="35"/>
      <c r="M111" s="33"/>
      <c r="N111" s="33"/>
      <c r="O111" s="59"/>
      <c r="P111" s="59">
        <v>321</v>
      </c>
      <c r="Q111" s="76" t="s">
        <v>18</v>
      </c>
      <c r="R111" s="90">
        <v>11</v>
      </c>
      <c r="S111" s="28">
        <f t="shared" ref="S111:X111" si="44">S114+S115</f>
        <v>14682</v>
      </c>
      <c r="T111" s="30">
        <f t="shared" si="44"/>
        <v>21982</v>
      </c>
      <c r="U111" s="28">
        <f t="shared" si="44"/>
        <v>15400</v>
      </c>
      <c r="V111" s="30">
        <f t="shared" si="44"/>
        <v>21982</v>
      </c>
      <c r="W111" s="29">
        <f t="shared" si="44"/>
        <v>15400</v>
      </c>
      <c r="X111" s="28">
        <f t="shared" si="44"/>
        <v>15400</v>
      </c>
    </row>
    <row r="112" spans="2:24" ht="14.25" customHeight="1" x14ac:dyDescent="0.25">
      <c r="B112" s="15" t="s">
        <v>7</v>
      </c>
      <c r="C112" s="79" t="s">
        <v>6</v>
      </c>
      <c r="D112" s="78"/>
      <c r="E112" s="25" t="s">
        <v>5</v>
      </c>
      <c r="F112" s="25" t="s">
        <v>11</v>
      </c>
      <c r="G112" s="25" t="s">
        <v>10</v>
      </c>
      <c r="H112" s="12" t="s">
        <v>4</v>
      </c>
      <c r="I112" s="11" t="s">
        <v>3</v>
      </c>
      <c r="J112" s="161" t="s">
        <v>70</v>
      </c>
      <c r="K112" s="160" t="s">
        <v>82</v>
      </c>
      <c r="L112" s="35"/>
      <c r="M112" s="33"/>
      <c r="N112" s="33"/>
      <c r="O112" s="34"/>
      <c r="P112" s="59">
        <v>323</v>
      </c>
      <c r="Q112" s="76" t="s">
        <v>9</v>
      </c>
      <c r="R112" s="90">
        <v>11</v>
      </c>
      <c r="S112" s="28">
        <f t="shared" ref="S112:X112" si="45">S116+S117+S118+S120+S119</f>
        <v>621114</v>
      </c>
      <c r="T112" s="30">
        <f t="shared" si="45"/>
        <v>960173</v>
      </c>
      <c r="U112" s="28">
        <f t="shared" si="45"/>
        <v>272500</v>
      </c>
      <c r="V112" s="30">
        <f t="shared" si="45"/>
        <v>960173</v>
      </c>
      <c r="W112" s="29">
        <f t="shared" si="45"/>
        <v>277900</v>
      </c>
      <c r="X112" s="28">
        <f t="shared" si="45"/>
        <v>272500</v>
      </c>
    </row>
    <row r="113" spans="2:27" ht="18" customHeight="1" x14ac:dyDescent="0.25">
      <c r="B113" s="15" t="s">
        <v>7</v>
      </c>
      <c r="C113" s="79" t="s">
        <v>6</v>
      </c>
      <c r="D113" s="78"/>
      <c r="E113" s="25" t="s">
        <v>5</v>
      </c>
      <c r="F113" s="25" t="s">
        <v>11</v>
      </c>
      <c r="G113" s="25" t="s">
        <v>10</v>
      </c>
      <c r="H113" s="12" t="s">
        <v>4</v>
      </c>
      <c r="I113" s="11" t="s">
        <v>3</v>
      </c>
      <c r="J113" s="161" t="s">
        <v>70</v>
      </c>
      <c r="K113" s="160" t="s">
        <v>82</v>
      </c>
      <c r="L113" s="35"/>
      <c r="M113" s="33"/>
      <c r="N113" s="33"/>
      <c r="O113" s="34"/>
      <c r="P113" s="59">
        <v>329</v>
      </c>
      <c r="Q113" s="76" t="s">
        <v>34</v>
      </c>
      <c r="R113" s="90">
        <v>11</v>
      </c>
      <c r="S113" s="28">
        <f t="shared" ref="S113:X113" si="46">S121+S122+S123</f>
        <v>19714</v>
      </c>
      <c r="T113" s="30">
        <f t="shared" si="46"/>
        <v>13272</v>
      </c>
      <c r="U113" s="28">
        <f t="shared" si="46"/>
        <v>0</v>
      </c>
      <c r="V113" s="30">
        <f t="shared" si="46"/>
        <v>13272</v>
      </c>
      <c r="W113" s="29">
        <f t="shared" si="46"/>
        <v>8000</v>
      </c>
      <c r="X113" s="28">
        <f t="shared" si="46"/>
        <v>0</v>
      </c>
    </row>
    <row r="114" spans="2:27" ht="15" customHeight="1" x14ac:dyDescent="0.25">
      <c r="B114" s="15" t="s">
        <v>7</v>
      </c>
      <c r="C114" s="14" t="s">
        <v>6</v>
      </c>
      <c r="D114" s="13"/>
      <c r="E114" s="25" t="s">
        <v>5</v>
      </c>
      <c r="F114" s="11"/>
      <c r="G114" s="11"/>
      <c r="H114" s="12" t="s">
        <v>4</v>
      </c>
      <c r="I114" s="11" t="s">
        <v>3</v>
      </c>
      <c r="J114" s="152" t="s">
        <v>70</v>
      </c>
      <c r="K114" s="149" t="s">
        <v>82</v>
      </c>
      <c r="L114" s="23">
        <v>3</v>
      </c>
      <c r="M114" s="22">
        <v>2</v>
      </c>
      <c r="N114" s="22">
        <v>1</v>
      </c>
      <c r="O114" s="22">
        <v>1</v>
      </c>
      <c r="P114" s="21">
        <v>321</v>
      </c>
      <c r="Q114" s="110" t="s">
        <v>40</v>
      </c>
      <c r="R114" s="89">
        <v>11</v>
      </c>
      <c r="S114" s="16">
        <v>11000</v>
      </c>
      <c r="T114" s="18">
        <v>18000</v>
      </c>
      <c r="U114" s="16">
        <v>11500</v>
      </c>
      <c r="V114" s="18">
        <v>18000</v>
      </c>
      <c r="W114" s="17">
        <v>11500</v>
      </c>
      <c r="X114" s="16">
        <v>11500</v>
      </c>
    </row>
    <row r="115" spans="2:27" ht="16.5" customHeight="1" x14ac:dyDescent="0.25">
      <c r="B115" s="15" t="s">
        <v>7</v>
      </c>
      <c r="C115" s="14" t="s">
        <v>6</v>
      </c>
      <c r="D115" s="13"/>
      <c r="E115" s="25" t="s">
        <v>5</v>
      </c>
      <c r="F115" s="11"/>
      <c r="G115" s="11"/>
      <c r="H115" s="12" t="s">
        <v>4</v>
      </c>
      <c r="I115" s="11" t="s">
        <v>3</v>
      </c>
      <c r="J115" s="152" t="s">
        <v>70</v>
      </c>
      <c r="K115" s="149" t="s">
        <v>82</v>
      </c>
      <c r="L115" s="23">
        <v>3</v>
      </c>
      <c r="M115" s="22">
        <v>2</v>
      </c>
      <c r="N115" s="22">
        <v>1</v>
      </c>
      <c r="O115" s="22">
        <v>3</v>
      </c>
      <c r="P115" s="21">
        <v>321</v>
      </c>
      <c r="Q115" s="110" t="s">
        <v>15</v>
      </c>
      <c r="R115" s="89">
        <v>11</v>
      </c>
      <c r="S115" s="16">
        <v>3682</v>
      </c>
      <c r="T115" s="18">
        <v>3982</v>
      </c>
      <c r="U115" s="16">
        <v>3900</v>
      </c>
      <c r="V115" s="18">
        <v>3982</v>
      </c>
      <c r="W115" s="17">
        <v>3900</v>
      </c>
      <c r="X115" s="16">
        <v>3900</v>
      </c>
      <c r="Y115" s="1">
        <v>-300000</v>
      </c>
      <c r="Z115" s="1">
        <v>0</v>
      </c>
      <c r="AA115" s="1">
        <v>0</v>
      </c>
    </row>
    <row r="116" spans="2:27" ht="15.75" customHeight="1" x14ac:dyDescent="0.25">
      <c r="B116" s="15" t="s">
        <v>7</v>
      </c>
      <c r="C116" s="14" t="s">
        <v>6</v>
      </c>
      <c r="D116" s="13"/>
      <c r="E116" s="25" t="s">
        <v>5</v>
      </c>
      <c r="F116" s="11"/>
      <c r="G116" s="11"/>
      <c r="H116" s="12" t="s">
        <v>4</v>
      </c>
      <c r="I116" s="11" t="s">
        <v>3</v>
      </c>
      <c r="J116" s="152" t="s">
        <v>70</v>
      </c>
      <c r="K116" s="149" t="s">
        <v>82</v>
      </c>
      <c r="L116" s="23">
        <v>3</v>
      </c>
      <c r="M116" s="22">
        <v>2</v>
      </c>
      <c r="N116" s="22">
        <v>3</v>
      </c>
      <c r="O116" s="22">
        <v>1</v>
      </c>
      <c r="P116" s="21">
        <v>323</v>
      </c>
      <c r="Q116" s="54" t="s">
        <v>38</v>
      </c>
      <c r="R116" s="89">
        <v>11</v>
      </c>
      <c r="S116" s="16">
        <v>0</v>
      </c>
      <c r="T116" s="18">
        <v>6636</v>
      </c>
      <c r="U116" s="16">
        <v>0</v>
      </c>
      <c r="V116" s="18">
        <v>6636</v>
      </c>
      <c r="W116" s="17">
        <v>0</v>
      </c>
      <c r="X116" s="16">
        <v>0</v>
      </c>
    </row>
    <row r="117" spans="2:27" ht="15.75" customHeight="1" x14ac:dyDescent="0.25">
      <c r="B117" s="15" t="s">
        <v>7</v>
      </c>
      <c r="C117" s="14" t="s">
        <v>6</v>
      </c>
      <c r="D117" s="13"/>
      <c r="E117" s="25" t="s">
        <v>5</v>
      </c>
      <c r="F117" s="11"/>
      <c r="G117" s="11"/>
      <c r="H117" s="12" t="s">
        <v>4</v>
      </c>
      <c r="I117" s="11" t="s">
        <v>3</v>
      </c>
      <c r="J117" s="152" t="s">
        <v>70</v>
      </c>
      <c r="K117" s="149" t="s">
        <v>82</v>
      </c>
      <c r="L117" s="23">
        <v>3</v>
      </c>
      <c r="M117" s="22">
        <v>2</v>
      </c>
      <c r="N117" s="22">
        <v>3</v>
      </c>
      <c r="O117" s="22">
        <v>3</v>
      </c>
      <c r="P117" s="21">
        <v>323</v>
      </c>
      <c r="Q117" s="110" t="s">
        <v>37</v>
      </c>
      <c r="R117" s="89">
        <v>11</v>
      </c>
      <c r="S117" s="16">
        <v>9625</v>
      </c>
      <c r="T117" s="18">
        <v>9625</v>
      </c>
      <c r="U117" s="16">
        <v>2500</v>
      </c>
      <c r="V117" s="18">
        <v>9625</v>
      </c>
      <c r="W117" s="17">
        <v>3400</v>
      </c>
      <c r="X117" s="16">
        <v>2500</v>
      </c>
    </row>
    <row r="118" spans="2:27" ht="15" customHeight="1" x14ac:dyDescent="0.25">
      <c r="B118" s="15" t="s">
        <v>7</v>
      </c>
      <c r="C118" s="14" t="s">
        <v>6</v>
      </c>
      <c r="D118" s="13"/>
      <c r="E118" s="25" t="s">
        <v>5</v>
      </c>
      <c r="F118" s="11"/>
      <c r="G118" s="11"/>
      <c r="H118" s="12" t="s">
        <v>4</v>
      </c>
      <c r="I118" s="11" t="s">
        <v>3</v>
      </c>
      <c r="J118" s="152" t="s">
        <v>70</v>
      </c>
      <c r="K118" s="149" t="s">
        <v>82</v>
      </c>
      <c r="L118" s="23">
        <v>3</v>
      </c>
      <c r="M118" s="22">
        <v>2</v>
      </c>
      <c r="N118" s="22">
        <v>3</v>
      </c>
      <c r="O118" s="22">
        <v>7</v>
      </c>
      <c r="P118" s="21">
        <v>323</v>
      </c>
      <c r="Q118" s="20" t="s">
        <v>8</v>
      </c>
      <c r="R118" s="89">
        <v>11</v>
      </c>
      <c r="S118" s="16">
        <v>200000</v>
      </c>
      <c r="T118" s="18">
        <v>200000</v>
      </c>
      <c r="U118" s="16">
        <v>0</v>
      </c>
      <c r="V118" s="18">
        <v>200000</v>
      </c>
      <c r="W118" s="17">
        <v>0</v>
      </c>
      <c r="X118" s="16">
        <v>0</v>
      </c>
    </row>
    <row r="119" spans="2:27" ht="15.75" customHeight="1" x14ac:dyDescent="0.25">
      <c r="B119" s="15" t="s">
        <v>7</v>
      </c>
      <c r="C119" s="14" t="s">
        <v>6</v>
      </c>
      <c r="D119" s="13"/>
      <c r="E119" s="25" t="s">
        <v>5</v>
      </c>
      <c r="F119" s="11"/>
      <c r="G119" s="11"/>
      <c r="H119" s="12" t="s">
        <v>4</v>
      </c>
      <c r="I119" s="11" t="s">
        <v>3</v>
      </c>
      <c r="J119" s="152" t="s">
        <v>70</v>
      </c>
      <c r="K119" s="149" t="s">
        <v>82</v>
      </c>
      <c r="L119" s="23">
        <v>3</v>
      </c>
      <c r="M119" s="22">
        <v>2</v>
      </c>
      <c r="N119" s="22">
        <v>3</v>
      </c>
      <c r="O119" s="22">
        <v>8</v>
      </c>
      <c r="P119" s="21">
        <v>323</v>
      </c>
      <c r="Q119" s="111" t="s">
        <v>0</v>
      </c>
      <c r="R119" s="89">
        <v>11</v>
      </c>
      <c r="S119" s="16">
        <v>410525</v>
      </c>
      <c r="T119" s="18">
        <v>743248</v>
      </c>
      <c r="U119" s="16">
        <v>270000</v>
      </c>
      <c r="V119" s="18">
        <v>743248</v>
      </c>
      <c r="W119" s="17">
        <v>270000</v>
      </c>
      <c r="X119" s="16">
        <v>270000</v>
      </c>
    </row>
    <row r="120" spans="2:27" ht="15.75" customHeight="1" x14ac:dyDescent="0.25">
      <c r="B120" s="15" t="s">
        <v>7</v>
      </c>
      <c r="C120" s="14" t="s">
        <v>6</v>
      </c>
      <c r="D120" s="13"/>
      <c r="E120" s="25" t="s">
        <v>5</v>
      </c>
      <c r="F120" s="11"/>
      <c r="G120" s="11"/>
      <c r="H120" s="12" t="s">
        <v>4</v>
      </c>
      <c r="I120" s="11" t="s">
        <v>3</v>
      </c>
      <c r="J120" s="152" t="s">
        <v>70</v>
      </c>
      <c r="K120" s="149" t="s">
        <v>82</v>
      </c>
      <c r="L120" s="23">
        <v>3</v>
      </c>
      <c r="M120" s="22">
        <v>2</v>
      </c>
      <c r="N120" s="22">
        <v>3</v>
      </c>
      <c r="O120" s="22">
        <v>9</v>
      </c>
      <c r="P120" s="21">
        <v>323</v>
      </c>
      <c r="Q120" s="54" t="s">
        <v>36</v>
      </c>
      <c r="R120" s="89">
        <v>11</v>
      </c>
      <c r="S120" s="16">
        <v>964</v>
      </c>
      <c r="T120" s="18">
        <v>664</v>
      </c>
      <c r="U120" s="16">
        <v>0</v>
      </c>
      <c r="V120" s="18">
        <v>664</v>
      </c>
      <c r="W120" s="17">
        <v>4500</v>
      </c>
      <c r="X120" s="16">
        <v>0</v>
      </c>
    </row>
    <row r="121" spans="2:27" x14ac:dyDescent="0.25">
      <c r="B121" s="15" t="s">
        <v>7</v>
      </c>
      <c r="C121" s="14" t="s">
        <v>6</v>
      </c>
      <c r="D121" s="13"/>
      <c r="E121" s="25" t="s">
        <v>5</v>
      </c>
      <c r="F121" s="11"/>
      <c r="G121" s="11"/>
      <c r="H121" s="12" t="s">
        <v>4</v>
      </c>
      <c r="I121" s="11" t="s">
        <v>3</v>
      </c>
      <c r="J121" s="152" t="s">
        <v>70</v>
      </c>
      <c r="K121" s="149" t="s">
        <v>82</v>
      </c>
      <c r="L121" s="23">
        <v>3</v>
      </c>
      <c r="M121" s="22">
        <v>2</v>
      </c>
      <c r="N121" s="22">
        <v>9</v>
      </c>
      <c r="O121" s="22">
        <v>1</v>
      </c>
      <c r="P121" s="21">
        <v>329</v>
      </c>
      <c r="Q121" s="169" t="s">
        <v>71</v>
      </c>
      <c r="R121" s="89">
        <v>11</v>
      </c>
      <c r="S121" s="16">
        <v>11618</v>
      </c>
      <c r="T121" s="18">
        <v>10618</v>
      </c>
      <c r="U121" s="16">
        <v>0</v>
      </c>
      <c r="V121" s="18">
        <v>10618</v>
      </c>
      <c r="W121" s="17">
        <v>0</v>
      </c>
      <c r="X121" s="16">
        <v>0</v>
      </c>
    </row>
    <row r="122" spans="2:27" ht="16.5" customHeight="1" x14ac:dyDescent="0.25">
      <c r="B122" s="15" t="s">
        <v>7</v>
      </c>
      <c r="C122" s="14" t="s">
        <v>6</v>
      </c>
      <c r="D122" s="13"/>
      <c r="E122" s="25" t="s">
        <v>5</v>
      </c>
      <c r="F122" s="11"/>
      <c r="G122" s="11"/>
      <c r="H122" s="12" t="s">
        <v>4</v>
      </c>
      <c r="I122" s="11" t="s">
        <v>3</v>
      </c>
      <c r="J122" s="152" t="s">
        <v>70</v>
      </c>
      <c r="K122" s="149" t="s">
        <v>82</v>
      </c>
      <c r="L122" s="23">
        <v>3</v>
      </c>
      <c r="M122" s="22">
        <v>2</v>
      </c>
      <c r="N122" s="22">
        <v>9</v>
      </c>
      <c r="O122" s="22">
        <v>3</v>
      </c>
      <c r="P122" s="21">
        <v>329</v>
      </c>
      <c r="Q122" s="54" t="s">
        <v>35</v>
      </c>
      <c r="R122" s="89">
        <v>11</v>
      </c>
      <c r="S122" s="16">
        <v>8096</v>
      </c>
      <c r="T122" s="18">
        <v>1327</v>
      </c>
      <c r="U122" s="16">
        <v>0</v>
      </c>
      <c r="V122" s="18">
        <v>1327</v>
      </c>
      <c r="W122" s="17">
        <v>8000</v>
      </c>
      <c r="X122" s="16">
        <v>0</v>
      </c>
    </row>
    <row r="123" spans="2:27" ht="16.5" customHeight="1" x14ac:dyDescent="0.25">
      <c r="B123" s="15" t="s">
        <v>7</v>
      </c>
      <c r="C123" s="14" t="s">
        <v>6</v>
      </c>
      <c r="D123" s="13"/>
      <c r="E123" s="25" t="s">
        <v>5</v>
      </c>
      <c r="F123" s="11"/>
      <c r="G123" s="11"/>
      <c r="H123" s="12" t="s">
        <v>4</v>
      </c>
      <c r="I123" s="11" t="s">
        <v>3</v>
      </c>
      <c r="J123" s="152" t="s">
        <v>70</v>
      </c>
      <c r="K123" s="149" t="s">
        <v>82</v>
      </c>
      <c r="L123" s="23">
        <v>3</v>
      </c>
      <c r="M123" s="22">
        <v>2</v>
      </c>
      <c r="N123" s="22">
        <v>9</v>
      </c>
      <c r="O123" s="22">
        <v>4</v>
      </c>
      <c r="P123" s="21">
        <v>329</v>
      </c>
      <c r="Q123" s="54" t="s">
        <v>84</v>
      </c>
      <c r="R123" s="89">
        <v>11</v>
      </c>
      <c r="S123" s="16">
        <v>0</v>
      </c>
      <c r="T123" s="18">
        <v>1327</v>
      </c>
      <c r="U123" s="16">
        <v>0</v>
      </c>
      <c r="V123" s="18">
        <v>1327</v>
      </c>
      <c r="W123" s="17">
        <v>0</v>
      </c>
      <c r="X123" s="16">
        <v>0</v>
      </c>
    </row>
    <row r="124" spans="2:27" ht="30" customHeight="1" x14ac:dyDescent="0.25">
      <c r="B124" s="15" t="s">
        <v>7</v>
      </c>
      <c r="C124" s="79" t="s">
        <v>6</v>
      </c>
      <c r="D124" s="78"/>
      <c r="E124" s="25" t="s">
        <v>5</v>
      </c>
      <c r="F124" s="25" t="s">
        <v>11</v>
      </c>
      <c r="G124" s="25" t="s">
        <v>10</v>
      </c>
      <c r="H124" s="12" t="s">
        <v>4</v>
      </c>
      <c r="I124" s="11" t="s">
        <v>3</v>
      </c>
      <c r="J124" s="53" t="s">
        <v>70</v>
      </c>
      <c r="K124" s="195" t="s">
        <v>82</v>
      </c>
      <c r="L124" s="195"/>
      <c r="M124" s="194"/>
      <c r="N124" s="194"/>
      <c r="O124" s="194"/>
      <c r="P124" s="193" t="s">
        <v>14</v>
      </c>
      <c r="Q124" s="192" t="s">
        <v>83</v>
      </c>
      <c r="R124" s="71">
        <v>52</v>
      </c>
      <c r="S124" s="46">
        <f t="shared" ref="S124:X124" si="47">SUM(S127:S128)</f>
        <v>29730</v>
      </c>
      <c r="T124" s="48">
        <f t="shared" si="47"/>
        <v>29730</v>
      </c>
      <c r="U124" s="46">
        <f t="shared" si="47"/>
        <v>29730</v>
      </c>
      <c r="V124" s="48">
        <f t="shared" si="47"/>
        <v>0</v>
      </c>
      <c r="W124" s="47">
        <f t="shared" si="47"/>
        <v>0</v>
      </c>
      <c r="X124" s="46">
        <f t="shared" si="47"/>
        <v>0</v>
      </c>
      <c r="Y124" s="1">
        <v>-3700000</v>
      </c>
      <c r="Z124" s="1">
        <v>-3000000</v>
      </c>
      <c r="AA124" s="1">
        <v>-3000000</v>
      </c>
    </row>
    <row r="125" spans="2:27" ht="31.5" customHeight="1" x14ac:dyDescent="0.25">
      <c r="B125" s="15" t="s">
        <v>7</v>
      </c>
      <c r="C125" s="79" t="s">
        <v>6</v>
      </c>
      <c r="D125" s="78"/>
      <c r="E125" s="25" t="s">
        <v>5</v>
      </c>
      <c r="F125" s="25" t="s">
        <v>11</v>
      </c>
      <c r="G125" s="25" t="s">
        <v>10</v>
      </c>
      <c r="H125" s="12" t="s">
        <v>4</v>
      </c>
      <c r="I125" s="11" t="s">
        <v>3</v>
      </c>
      <c r="J125" s="45" t="s">
        <v>70</v>
      </c>
      <c r="K125" s="84" t="s">
        <v>82</v>
      </c>
      <c r="L125" s="44"/>
      <c r="M125" s="43"/>
      <c r="N125" s="43"/>
      <c r="O125" s="83"/>
      <c r="P125" s="42">
        <v>32</v>
      </c>
      <c r="Q125" s="41" t="s">
        <v>12</v>
      </c>
      <c r="R125" s="71">
        <v>52</v>
      </c>
      <c r="S125" s="38">
        <f t="shared" ref="S125:X125" si="48">S126</f>
        <v>29730</v>
      </c>
      <c r="T125" s="40">
        <f t="shared" si="48"/>
        <v>29730</v>
      </c>
      <c r="U125" s="38">
        <f t="shared" si="48"/>
        <v>29730</v>
      </c>
      <c r="V125" s="40">
        <f t="shared" si="48"/>
        <v>0</v>
      </c>
      <c r="W125" s="39">
        <f t="shared" si="48"/>
        <v>0</v>
      </c>
      <c r="X125" s="38">
        <f t="shared" si="48"/>
        <v>0</v>
      </c>
    </row>
    <row r="126" spans="2:27" ht="26.25" customHeight="1" x14ac:dyDescent="0.25">
      <c r="B126" s="15" t="s">
        <v>7</v>
      </c>
      <c r="C126" s="79" t="s">
        <v>6</v>
      </c>
      <c r="D126" s="78"/>
      <c r="E126" s="25" t="s">
        <v>5</v>
      </c>
      <c r="F126" s="25" t="s">
        <v>11</v>
      </c>
      <c r="G126" s="25" t="s">
        <v>10</v>
      </c>
      <c r="H126" s="12" t="s">
        <v>4</v>
      </c>
      <c r="I126" s="11" t="s">
        <v>3</v>
      </c>
      <c r="J126" s="161" t="s">
        <v>70</v>
      </c>
      <c r="K126" s="160" t="s">
        <v>82</v>
      </c>
      <c r="L126" s="35"/>
      <c r="M126" s="33"/>
      <c r="N126" s="33"/>
      <c r="O126" s="34"/>
      <c r="P126" s="59">
        <v>323</v>
      </c>
      <c r="Q126" s="76" t="s">
        <v>9</v>
      </c>
      <c r="R126" s="71">
        <v>52</v>
      </c>
      <c r="S126" s="28">
        <f t="shared" ref="S126:X126" si="49">S127+S128</f>
        <v>29730</v>
      </c>
      <c r="T126" s="30">
        <f t="shared" si="49"/>
        <v>29730</v>
      </c>
      <c r="U126" s="28">
        <f t="shared" si="49"/>
        <v>29730</v>
      </c>
      <c r="V126" s="30">
        <f t="shared" si="49"/>
        <v>0</v>
      </c>
      <c r="W126" s="29">
        <f t="shared" si="49"/>
        <v>0</v>
      </c>
      <c r="X126" s="28">
        <f t="shared" si="49"/>
        <v>0</v>
      </c>
    </row>
    <row r="127" spans="2:27" ht="14.25" customHeight="1" x14ac:dyDescent="0.25">
      <c r="B127" s="15" t="s">
        <v>7</v>
      </c>
      <c r="C127" s="79" t="s">
        <v>6</v>
      </c>
      <c r="D127" s="78"/>
      <c r="E127" s="25" t="s">
        <v>5</v>
      </c>
      <c r="F127" s="25" t="s">
        <v>11</v>
      </c>
      <c r="G127" s="25" t="s">
        <v>10</v>
      </c>
      <c r="H127" s="12" t="s">
        <v>4</v>
      </c>
      <c r="I127" s="11" t="s">
        <v>3</v>
      </c>
      <c r="J127" s="152" t="s">
        <v>70</v>
      </c>
      <c r="K127" s="149" t="s">
        <v>82</v>
      </c>
      <c r="L127" s="68">
        <v>3</v>
      </c>
      <c r="M127" s="56">
        <v>2</v>
      </c>
      <c r="N127" s="56">
        <v>3</v>
      </c>
      <c r="O127" s="55">
        <v>7</v>
      </c>
      <c r="P127" s="55">
        <v>323</v>
      </c>
      <c r="Q127" s="199" t="s">
        <v>8</v>
      </c>
      <c r="R127" s="71">
        <v>52</v>
      </c>
      <c r="S127" s="63">
        <v>3053</v>
      </c>
      <c r="T127" s="65">
        <v>3053</v>
      </c>
      <c r="U127" s="63">
        <v>3053</v>
      </c>
      <c r="V127" s="65"/>
      <c r="W127" s="64"/>
      <c r="X127" s="63"/>
    </row>
    <row r="128" spans="2:27" x14ac:dyDescent="0.25">
      <c r="B128" s="15" t="s">
        <v>7</v>
      </c>
      <c r="C128" s="14" t="s">
        <v>6</v>
      </c>
      <c r="D128" s="13"/>
      <c r="E128" s="25" t="s">
        <v>5</v>
      </c>
      <c r="F128" s="11"/>
      <c r="G128" s="11"/>
      <c r="H128" s="12" t="s">
        <v>4</v>
      </c>
      <c r="I128" s="11" t="s">
        <v>3</v>
      </c>
      <c r="J128" s="152" t="s">
        <v>70</v>
      </c>
      <c r="K128" s="149" t="s">
        <v>82</v>
      </c>
      <c r="L128" s="23">
        <v>3</v>
      </c>
      <c r="M128" s="22">
        <v>2</v>
      </c>
      <c r="N128" s="22">
        <v>3</v>
      </c>
      <c r="O128" s="22">
        <v>8</v>
      </c>
      <c r="P128" s="21">
        <v>323</v>
      </c>
      <c r="Q128" s="111" t="s">
        <v>0</v>
      </c>
      <c r="R128" s="71">
        <v>52</v>
      </c>
      <c r="S128" s="16">
        <v>26677</v>
      </c>
      <c r="T128" s="18">
        <v>26677</v>
      </c>
      <c r="U128" s="16">
        <v>26677</v>
      </c>
      <c r="V128" s="18"/>
      <c r="W128" s="17"/>
      <c r="X128" s="16"/>
    </row>
    <row r="129" spans="2:24" ht="38.25" x14ac:dyDescent="0.25">
      <c r="B129" s="15" t="s">
        <v>7</v>
      </c>
      <c r="C129" s="79" t="s">
        <v>6</v>
      </c>
      <c r="D129" s="78"/>
      <c r="E129" s="25" t="s">
        <v>5</v>
      </c>
      <c r="F129" s="25" t="s">
        <v>11</v>
      </c>
      <c r="G129" s="25" t="s">
        <v>10</v>
      </c>
      <c r="H129" s="12" t="s">
        <v>4</v>
      </c>
      <c r="I129" s="11" t="s">
        <v>3</v>
      </c>
      <c r="J129" s="53" t="s">
        <v>70</v>
      </c>
      <c r="K129" s="52" t="s">
        <v>80</v>
      </c>
      <c r="L129" s="51"/>
      <c r="M129" s="50"/>
      <c r="N129" s="50"/>
      <c r="O129" s="50"/>
      <c r="P129" s="50" t="s">
        <v>14</v>
      </c>
      <c r="Q129" s="49" t="s">
        <v>81</v>
      </c>
      <c r="R129" s="90">
        <v>11</v>
      </c>
      <c r="S129" s="46">
        <f t="shared" ref="S129:X129" si="50">SUM(S132:S133)</f>
        <v>6793350</v>
      </c>
      <c r="T129" s="48">
        <f t="shared" si="50"/>
        <v>4938100</v>
      </c>
      <c r="U129" s="46">
        <f t="shared" si="50"/>
        <v>6890368</v>
      </c>
      <c r="V129" s="48">
        <f t="shared" si="50"/>
        <v>4981850</v>
      </c>
      <c r="W129" s="47">
        <f t="shared" si="50"/>
        <v>5700600</v>
      </c>
      <c r="X129" s="46">
        <f t="shared" si="50"/>
        <v>5738600</v>
      </c>
    </row>
    <row r="130" spans="2:24" ht="22.5" x14ac:dyDescent="0.25">
      <c r="B130" s="15" t="s">
        <v>7</v>
      </c>
      <c r="C130" s="79" t="s">
        <v>6</v>
      </c>
      <c r="D130" s="78"/>
      <c r="E130" s="25" t="s">
        <v>5</v>
      </c>
      <c r="F130" s="25" t="s">
        <v>11</v>
      </c>
      <c r="G130" s="25" t="s">
        <v>10</v>
      </c>
      <c r="H130" s="12" t="s">
        <v>4</v>
      </c>
      <c r="I130" s="11" t="s">
        <v>3</v>
      </c>
      <c r="J130" s="45" t="s">
        <v>70</v>
      </c>
      <c r="K130" s="163" t="s">
        <v>80</v>
      </c>
      <c r="L130" s="44"/>
      <c r="M130" s="43"/>
      <c r="N130" s="43"/>
      <c r="O130" s="43"/>
      <c r="P130" s="42">
        <v>32</v>
      </c>
      <c r="Q130" s="41" t="s">
        <v>12</v>
      </c>
      <c r="R130" s="90">
        <v>11</v>
      </c>
      <c r="S130" s="38">
        <f t="shared" ref="S130:X130" si="51">S131</f>
        <v>6793350</v>
      </c>
      <c r="T130" s="40">
        <f t="shared" si="51"/>
        <v>4938100</v>
      </c>
      <c r="U130" s="38">
        <f t="shared" si="51"/>
        <v>6890368</v>
      </c>
      <c r="V130" s="40">
        <f t="shared" si="51"/>
        <v>4981850</v>
      </c>
      <c r="W130" s="39">
        <f t="shared" si="51"/>
        <v>5700600</v>
      </c>
      <c r="X130" s="38">
        <f t="shared" si="51"/>
        <v>5738600</v>
      </c>
    </row>
    <row r="131" spans="2:24" ht="22.5" x14ac:dyDescent="0.25">
      <c r="B131" s="15" t="s">
        <v>7</v>
      </c>
      <c r="C131" s="79" t="s">
        <v>6</v>
      </c>
      <c r="D131" s="78"/>
      <c r="E131" s="25" t="s">
        <v>5</v>
      </c>
      <c r="F131" s="25" t="s">
        <v>11</v>
      </c>
      <c r="G131" s="25" t="s">
        <v>10</v>
      </c>
      <c r="H131" s="12" t="s">
        <v>4</v>
      </c>
      <c r="I131" s="11" t="s">
        <v>3</v>
      </c>
      <c r="J131" s="37" t="s">
        <v>70</v>
      </c>
      <c r="K131" s="198" t="s">
        <v>80</v>
      </c>
      <c r="L131" s="35"/>
      <c r="M131" s="33"/>
      <c r="N131" s="33"/>
      <c r="O131" s="59"/>
      <c r="P131" s="33">
        <v>323</v>
      </c>
      <c r="Q131" s="32" t="s">
        <v>9</v>
      </c>
      <c r="R131" s="197">
        <v>11</v>
      </c>
      <c r="S131" s="28">
        <f t="shared" ref="S131:X131" si="52">S132+S133</f>
        <v>6793350</v>
      </c>
      <c r="T131" s="30">
        <f t="shared" si="52"/>
        <v>4938100</v>
      </c>
      <c r="U131" s="28">
        <f t="shared" si="52"/>
        <v>6890368</v>
      </c>
      <c r="V131" s="30">
        <f t="shared" si="52"/>
        <v>4981850</v>
      </c>
      <c r="W131" s="29">
        <f t="shared" si="52"/>
        <v>5700600</v>
      </c>
      <c r="X131" s="28">
        <f t="shared" si="52"/>
        <v>5738600</v>
      </c>
    </row>
    <row r="132" spans="2:24" x14ac:dyDescent="0.25">
      <c r="B132" s="15" t="s">
        <v>7</v>
      </c>
      <c r="C132" s="14" t="s">
        <v>6</v>
      </c>
      <c r="D132" s="13"/>
      <c r="E132" s="25" t="s">
        <v>5</v>
      </c>
      <c r="F132" s="11"/>
      <c r="G132" s="11"/>
      <c r="H132" s="12" t="s">
        <v>4</v>
      </c>
      <c r="I132" s="11" t="s">
        <v>3</v>
      </c>
      <c r="J132" s="152" t="s">
        <v>70</v>
      </c>
      <c r="K132" s="149" t="s">
        <v>80</v>
      </c>
      <c r="L132" s="23">
        <v>3</v>
      </c>
      <c r="M132" s="22">
        <v>2</v>
      </c>
      <c r="N132" s="22">
        <v>3</v>
      </c>
      <c r="O132" s="22">
        <v>1</v>
      </c>
      <c r="P132" s="21">
        <v>323</v>
      </c>
      <c r="Q132" s="54" t="s">
        <v>38</v>
      </c>
      <c r="R132" s="89">
        <v>11</v>
      </c>
      <c r="S132" s="16">
        <v>875600</v>
      </c>
      <c r="T132" s="18">
        <v>725600</v>
      </c>
      <c r="U132" s="16">
        <v>725600</v>
      </c>
      <c r="V132" s="18">
        <v>725600</v>
      </c>
      <c r="W132" s="17">
        <v>725600</v>
      </c>
      <c r="X132" s="16">
        <v>725600</v>
      </c>
    </row>
    <row r="133" spans="2:24" x14ac:dyDescent="0.25">
      <c r="B133" s="15" t="s">
        <v>7</v>
      </c>
      <c r="C133" s="14" t="s">
        <v>6</v>
      </c>
      <c r="D133" s="13"/>
      <c r="E133" s="25" t="s">
        <v>5</v>
      </c>
      <c r="F133" s="11"/>
      <c r="G133" s="11"/>
      <c r="H133" s="12" t="s">
        <v>4</v>
      </c>
      <c r="I133" s="11" t="s">
        <v>3</v>
      </c>
      <c r="J133" s="152" t="s">
        <v>70</v>
      </c>
      <c r="K133" s="149" t="s">
        <v>80</v>
      </c>
      <c r="L133" s="23">
        <v>3</v>
      </c>
      <c r="M133" s="22">
        <v>2</v>
      </c>
      <c r="N133" s="22">
        <v>3</v>
      </c>
      <c r="O133" s="22">
        <v>8</v>
      </c>
      <c r="P133" s="21">
        <v>323</v>
      </c>
      <c r="Q133" s="54" t="s">
        <v>0</v>
      </c>
      <c r="R133" s="89">
        <v>11</v>
      </c>
      <c r="S133" s="16">
        <v>5917750</v>
      </c>
      <c r="T133" s="18">
        <f>5212500-1000000</f>
        <v>4212500</v>
      </c>
      <c r="U133" s="16">
        <v>6164768</v>
      </c>
      <c r="V133" s="18">
        <f>5456250-1200000</f>
        <v>4256250</v>
      </c>
      <c r="W133" s="17">
        <v>4975000</v>
      </c>
      <c r="X133" s="16">
        <v>5013000</v>
      </c>
    </row>
    <row r="134" spans="2:24" ht="27.75" customHeight="1" x14ac:dyDescent="0.25">
      <c r="B134" s="15" t="s">
        <v>7</v>
      </c>
      <c r="C134" s="79" t="s">
        <v>6</v>
      </c>
      <c r="D134" s="78"/>
      <c r="E134" s="25" t="s">
        <v>5</v>
      </c>
      <c r="F134" s="25" t="s">
        <v>11</v>
      </c>
      <c r="G134" s="25" t="s">
        <v>10</v>
      </c>
      <c r="H134" s="12" t="s">
        <v>4</v>
      </c>
      <c r="I134" s="11" t="s">
        <v>3</v>
      </c>
      <c r="J134" s="196" t="s">
        <v>70</v>
      </c>
      <c r="K134" s="195" t="s">
        <v>77</v>
      </c>
      <c r="L134" s="195"/>
      <c r="M134" s="194"/>
      <c r="N134" s="194"/>
      <c r="O134" s="194"/>
      <c r="P134" s="193" t="s">
        <v>14</v>
      </c>
      <c r="Q134" s="192" t="s">
        <v>76</v>
      </c>
      <c r="R134" s="90">
        <v>11</v>
      </c>
      <c r="S134" s="46">
        <f t="shared" ref="S134:X134" si="53">SUM(S137:S138)</f>
        <v>830000</v>
      </c>
      <c r="T134" s="48">
        <f t="shared" si="53"/>
        <v>700000</v>
      </c>
      <c r="U134" s="46">
        <f t="shared" si="53"/>
        <v>700000</v>
      </c>
      <c r="V134" s="48">
        <f t="shared" si="53"/>
        <v>700000</v>
      </c>
      <c r="W134" s="47">
        <f t="shared" si="53"/>
        <v>700000</v>
      </c>
      <c r="X134" s="46">
        <f t="shared" si="53"/>
        <v>700000</v>
      </c>
    </row>
    <row r="135" spans="2:24" ht="15" customHeight="1" x14ac:dyDescent="0.25">
      <c r="B135" s="15" t="s">
        <v>7</v>
      </c>
      <c r="C135" s="79" t="s">
        <v>6</v>
      </c>
      <c r="D135" s="78"/>
      <c r="E135" s="25" t="s">
        <v>5</v>
      </c>
      <c r="F135" s="25" t="s">
        <v>11</v>
      </c>
      <c r="G135" s="25" t="s">
        <v>10</v>
      </c>
      <c r="H135" s="12" t="s">
        <v>4</v>
      </c>
      <c r="I135" s="11" t="s">
        <v>3</v>
      </c>
      <c r="J135" s="45" t="s">
        <v>70</v>
      </c>
      <c r="K135" s="42" t="s">
        <v>75</v>
      </c>
      <c r="L135" s="43"/>
      <c r="M135" s="43"/>
      <c r="N135" s="43"/>
      <c r="O135" s="191"/>
      <c r="P135" s="43">
        <v>32</v>
      </c>
      <c r="Q135" s="190" t="s">
        <v>12</v>
      </c>
      <c r="R135" s="90">
        <v>11</v>
      </c>
      <c r="S135" s="38">
        <f t="shared" ref="S135:X135" si="54">S136</f>
        <v>830000</v>
      </c>
      <c r="T135" s="40">
        <f t="shared" si="54"/>
        <v>700000</v>
      </c>
      <c r="U135" s="38">
        <f t="shared" si="54"/>
        <v>700000</v>
      </c>
      <c r="V135" s="40">
        <f t="shared" si="54"/>
        <v>700000</v>
      </c>
      <c r="W135" s="39">
        <f t="shared" si="54"/>
        <v>700000</v>
      </c>
      <c r="X135" s="38">
        <f t="shared" si="54"/>
        <v>700000</v>
      </c>
    </row>
    <row r="136" spans="2:24" ht="15" customHeight="1" x14ac:dyDescent="0.25">
      <c r="B136" s="15" t="s">
        <v>7</v>
      </c>
      <c r="C136" s="79" t="s">
        <v>6</v>
      </c>
      <c r="D136" s="78"/>
      <c r="E136" s="25" t="s">
        <v>5</v>
      </c>
      <c r="F136" s="25" t="s">
        <v>11</v>
      </c>
      <c r="G136" s="25" t="s">
        <v>10</v>
      </c>
      <c r="H136" s="12" t="s">
        <v>4</v>
      </c>
      <c r="I136" s="11" t="s">
        <v>3</v>
      </c>
      <c r="J136" s="161" t="s">
        <v>70</v>
      </c>
      <c r="K136" s="160" t="s">
        <v>75</v>
      </c>
      <c r="L136" s="33"/>
      <c r="M136" s="33"/>
      <c r="N136" s="33"/>
      <c r="O136" s="59"/>
      <c r="P136" s="33">
        <v>323</v>
      </c>
      <c r="Q136" s="189" t="s">
        <v>9</v>
      </c>
      <c r="R136" s="90">
        <v>11</v>
      </c>
      <c r="S136" s="28">
        <f t="shared" ref="S136:X136" si="55">S137+S138</f>
        <v>830000</v>
      </c>
      <c r="T136" s="30">
        <f t="shared" si="55"/>
        <v>700000</v>
      </c>
      <c r="U136" s="28">
        <f t="shared" si="55"/>
        <v>700000</v>
      </c>
      <c r="V136" s="30">
        <f t="shared" si="55"/>
        <v>700000</v>
      </c>
      <c r="W136" s="29">
        <f t="shared" si="55"/>
        <v>700000</v>
      </c>
      <c r="X136" s="28">
        <f t="shared" si="55"/>
        <v>700000</v>
      </c>
    </row>
    <row r="137" spans="2:24" x14ac:dyDescent="0.25">
      <c r="B137" s="15" t="s">
        <v>7</v>
      </c>
      <c r="C137" s="14" t="s">
        <v>6</v>
      </c>
      <c r="D137" s="13"/>
      <c r="E137" s="25" t="s">
        <v>5</v>
      </c>
      <c r="F137" s="11"/>
      <c r="G137" s="11"/>
      <c r="H137" s="12" t="s">
        <v>4</v>
      </c>
      <c r="I137" s="11" t="s">
        <v>3</v>
      </c>
      <c r="J137" s="152" t="s">
        <v>70</v>
      </c>
      <c r="K137" s="149" t="s">
        <v>75</v>
      </c>
      <c r="L137" s="56">
        <v>3</v>
      </c>
      <c r="M137" s="56">
        <v>2</v>
      </c>
      <c r="N137" s="56">
        <v>3</v>
      </c>
      <c r="O137" s="55">
        <v>7</v>
      </c>
      <c r="P137" s="56">
        <v>323</v>
      </c>
      <c r="Q137" s="188" t="s">
        <v>8</v>
      </c>
      <c r="R137" s="124">
        <v>11</v>
      </c>
      <c r="S137" s="63">
        <v>104951</v>
      </c>
      <c r="T137" s="65">
        <v>100000</v>
      </c>
      <c r="U137" s="63">
        <v>0</v>
      </c>
      <c r="V137" s="65">
        <v>100000</v>
      </c>
      <c r="W137" s="64">
        <v>0</v>
      </c>
      <c r="X137" s="63">
        <v>0</v>
      </c>
    </row>
    <row r="138" spans="2:24" x14ac:dyDescent="0.25">
      <c r="B138" s="15" t="s">
        <v>7</v>
      </c>
      <c r="C138" s="14" t="s">
        <v>6</v>
      </c>
      <c r="D138" s="13"/>
      <c r="E138" s="25" t="s">
        <v>5</v>
      </c>
      <c r="F138" s="11"/>
      <c r="G138" s="11"/>
      <c r="H138" s="12" t="s">
        <v>4</v>
      </c>
      <c r="I138" s="11" t="s">
        <v>3</v>
      </c>
      <c r="J138" s="152" t="s">
        <v>70</v>
      </c>
      <c r="K138" s="149" t="s">
        <v>75</v>
      </c>
      <c r="L138" s="22">
        <v>3</v>
      </c>
      <c r="M138" s="22">
        <v>2</v>
      </c>
      <c r="N138" s="22">
        <v>3</v>
      </c>
      <c r="O138" s="22">
        <v>8</v>
      </c>
      <c r="P138" s="21">
        <v>323</v>
      </c>
      <c r="Q138" s="20" t="s">
        <v>0</v>
      </c>
      <c r="R138" s="89">
        <v>11</v>
      </c>
      <c r="S138" s="16">
        <v>725049</v>
      </c>
      <c r="T138" s="18">
        <v>600000</v>
      </c>
      <c r="U138" s="16">
        <v>700000</v>
      </c>
      <c r="V138" s="18">
        <v>600000</v>
      </c>
      <c r="W138" s="17">
        <v>700000</v>
      </c>
      <c r="X138" s="16">
        <v>700000</v>
      </c>
    </row>
    <row r="139" spans="2:24" ht="25.5" x14ac:dyDescent="0.25">
      <c r="B139" s="15" t="s">
        <v>7</v>
      </c>
      <c r="C139" s="14" t="s">
        <v>6</v>
      </c>
      <c r="E139" s="25">
        <v>4</v>
      </c>
      <c r="F139" s="11">
        <v>3</v>
      </c>
      <c r="G139" s="11">
        <v>2</v>
      </c>
      <c r="H139" s="12" t="s">
        <v>4</v>
      </c>
      <c r="I139" s="11" t="s">
        <v>3</v>
      </c>
      <c r="J139" s="53" t="s">
        <v>70</v>
      </c>
      <c r="K139" s="52" t="s">
        <v>73</v>
      </c>
      <c r="L139" s="51"/>
      <c r="M139" s="50"/>
      <c r="N139" s="50"/>
      <c r="O139" s="50"/>
      <c r="P139" s="50" t="s">
        <v>14</v>
      </c>
      <c r="Q139" s="49" t="s">
        <v>74</v>
      </c>
      <c r="R139" s="66">
        <v>12</v>
      </c>
      <c r="S139" s="186">
        <f t="shared" ref="S139:X139" si="56">SUM(S146:S150)</f>
        <v>20107</v>
      </c>
      <c r="T139" s="185">
        <f t="shared" si="56"/>
        <v>0</v>
      </c>
      <c r="U139" s="186">
        <f t="shared" si="56"/>
        <v>6111</v>
      </c>
      <c r="V139" s="185">
        <f t="shared" si="56"/>
        <v>0</v>
      </c>
      <c r="W139" s="184">
        <f t="shared" si="56"/>
        <v>4400</v>
      </c>
      <c r="X139" s="183">
        <f t="shared" si="56"/>
        <v>0</v>
      </c>
    </row>
    <row r="140" spans="2:24" x14ac:dyDescent="0.25">
      <c r="B140" s="15" t="s">
        <v>7</v>
      </c>
      <c r="C140" s="14" t="s">
        <v>6</v>
      </c>
      <c r="E140" s="25">
        <v>4</v>
      </c>
      <c r="H140" s="12" t="s">
        <v>4</v>
      </c>
      <c r="I140" s="11" t="s">
        <v>3</v>
      </c>
      <c r="J140" s="182" t="s">
        <v>70</v>
      </c>
      <c r="K140" s="44" t="s">
        <v>73</v>
      </c>
      <c r="L140" s="44"/>
      <c r="M140" s="43"/>
      <c r="N140" s="43"/>
      <c r="O140" s="43"/>
      <c r="P140" s="42">
        <v>31</v>
      </c>
      <c r="Q140" s="41" t="s">
        <v>21</v>
      </c>
      <c r="R140" s="187">
        <v>12</v>
      </c>
      <c r="S140" s="181">
        <f t="shared" ref="S140:X140" si="57">S142+S143</f>
        <v>12798</v>
      </c>
      <c r="T140" s="180">
        <f t="shared" si="57"/>
        <v>0</v>
      </c>
      <c r="U140" s="181">
        <f t="shared" si="57"/>
        <v>1611</v>
      </c>
      <c r="V140" s="180">
        <f t="shared" si="57"/>
        <v>0</v>
      </c>
      <c r="W140" s="179">
        <f t="shared" si="57"/>
        <v>1400</v>
      </c>
      <c r="X140" s="178">
        <f t="shared" si="57"/>
        <v>0</v>
      </c>
    </row>
    <row r="141" spans="2:24" x14ac:dyDescent="0.25">
      <c r="B141" s="15" t="s">
        <v>7</v>
      </c>
      <c r="C141" s="14" t="s">
        <v>6</v>
      </c>
      <c r="E141" s="25">
        <v>4</v>
      </c>
      <c r="H141" s="12" t="s">
        <v>4</v>
      </c>
      <c r="I141" s="11" t="s">
        <v>3</v>
      </c>
      <c r="J141" s="182" t="s">
        <v>70</v>
      </c>
      <c r="K141" s="44" t="s">
        <v>73</v>
      </c>
      <c r="L141" s="44"/>
      <c r="M141" s="43"/>
      <c r="N141" s="43"/>
      <c r="O141" s="43"/>
      <c r="P141" s="42">
        <v>32</v>
      </c>
      <c r="Q141" s="41" t="s">
        <v>12</v>
      </c>
      <c r="R141" s="187">
        <v>12</v>
      </c>
      <c r="S141" s="181">
        <f t="shared" ref="S141:X141" si="58">S144+S145</f>
        <v>7309</v>
      </c>
      <c r="T141" s="180">
        <f t="shared" si="58"/>
        <v>0</v>
      </c>
      <c r="U141" s="181">
        <f t="shared" si="58"/>
        <v>4500</v>
      </c>
      <c r="V141" s="180">
        <f t="shared" si="58"/>
        <v>0</v>
      </c>
      <c r="W141" s="179">
        <f t="shared" si="58"/>
        <v>3000</v>
      </c>
      <c r="X141" s="178">
        <f t="shared" si="58"/>
        <v>0</v>
      </c>
    </row>
    <row r="142" spans="2:24" ht="15" customHeight="1" x14ac:dyDescent="0.25">
      <c r="B142" s="15" t="s">
        <v>7</v>
      </c>
      <c r="C142" s="14" t="s">
        <v>6</v>
      </c>
      <c r="E142" s="25"/>
      <c r="H142" s="12" t="s">
        <v>4</v>
      </c>
      <c r="I142" s="11" t="s">
        <v>3</v>
      </c>
      <c r="J142" s="36" t="s">
        <v>70</v>
      </c>
      <c r="K142" s="36" t="s">
        <v>73</v>
      </c>
      <c r="L142" s="35"/>
      <c r="M142" s="33"/>
      <c r="N142" s="33"/>
      <c r="O142" s="34"/>
      <c r="P142" s="33">
        <v>311</v>
      </c>
      <c r="Q142" s="32" t="s">
        <v>20</v>
      </c>
      <c r="R142" s="187">
        <v>12</v>
      </c>
      <c r="S142" s="176">
        <f t="shared" ref="S142:X144" si="59">S146</f>
        <v>10547</v>
      </c>
      <c r="T142" s="175">
        <f t="shared" si="59"/>
        <v>0</v>
      </c>
      <c r="U142" s="176">
        <f t="shared" si="59"/>
        <v>1050</v>
      </c>
      <c r="V142" s="175">
        <f t="shared" si="59"/>
        <v>0</v>
      </c>
      <c r="W142" s="174">
        <f t="shared" si="59"/>
        <v>905</v>
      </c>
      <c r="X142" s="173">
        <f t="shared" si="59"/>
        <v>0</v>
      </c>
    </row>
    <row r="143" spans="2:24" ht="15" customHeight="1" x14ac:dyDescent="0.25">
      <c r="B143" s="15" t="s">
        <v>7</v>
      </c>
      <c r="C143" s="14" t="s">
        <v>6</v>
      </c>
      <c r="E143" s="25"/>
      <c r="H143" s="12" t="s">
        <v>4</v>
      </c>
      <c r="I143" s="11" t="s">
        <v>3</v>
      </c>
      <c r="J143" s="36" t="s">
        <v>70</v>
      </c>
      <c r="K143" s="36" t="s">
        <v>73</v>
      </c>
      <c r="L143" s="35"/>
      <c r="M143" s="33"/>
      <c r="N143" s="33"/>
      <c r="O143" s="34"/>
      <c r="P143" s="33">
        <v>313</v>
      </c>
      <c r="Q143" s="60" t="s">
        <v>19</v>
      </c>
      <c r="R143" s="187">
        <v>12</v>
      </c>
      <c r="S143" s="176">
        <f t="shared" si="59"/>
        <v>2251</v>
      </c>
      <c r="T143" s="175">
        <f t="shared" si="59"/>
        <v>0</v>
      </c>
      <c r="U143" s="176">
        <f t="shared" si="59"/>
        <v>561</v>
      </c>
      <c r="V143" s="175">
        <f t="shared" si="59"/>
        <v>0</v>
      </c>
      <c r="W143" s="174">
        <f t="shared" si="59"/>
        <v>495</v>
      </c>
      <c r="X143" s="173">
        <f t="shared" si="59"/>
        <v>0</v>
      </c>
    </row>
    <row r="144" spans="2:24" ht="15" customHeight="1" x14ac:dyDescent="0.25">
      <c r="B144" s="15" t="s">
        <v>7</v>
      </c>
      <c r="C144" s="14" t="s">
        <v>6</v>
      </c>
      <c r="E144" s="25"/>
      <c r="H144" s="12" t="s">
        <v>4</v>
      </c>
      <c r="I144" s="11" t="s">
        <v>3</v>
      </c>
      <c r="J144" s="36" t="s">
        <v>70</v>
      </c>
      <c r="K144" s="36" t="s">
        <v>73</v>
      </c>
      <c r="L144" s="35"/>
      <c r="M144" s="33"/>
      <c r="N144" s="33"/>
      <c r="O144" s="34"/>
      <c r="P144" s="62">
        <v>321</v>
      </c>
      <c r="Q144" s="60" t="s">
        <v>18</v>
      </c>
      <c r="R144" s="187">
        <v>12</v>
      </c>
      <c r="S144" s="176">
        <f t="shared" si="59"/>
        <v>696</v>
      </c>
      <c r="T144" s="175">
        <f t="shared" si="59"/>
        <v>0</v>
      </c>
      <c r="U144" s="176">
        <f t="shared" si="59"/>
        <v>4500</v>
      </c>
      <c r="V144" s="175">
        <f t="shared" si="59"/>
        <v>0</v>
      </c>
      <c r="W144" s="174">
        <f t="shared" si="59"/>
        <v>3000</v>
      </c>
      <c r="X144" s="173">
        <f t="shared" si="59"/>
        <v>0</v>
      </c>
    </row>
    <row r="145" spans="2:24" ht="15" customHeight="1" x14ac:dyDescent="0.25">
      <c r="B145" s="15" t="s">
        <v>7</v>
      </c>
      <c r="C145" s="14" t="s">
        <v>6</v>
      </c>
      <c r="E145" s="25"/>
      <c r="H145" s="12" t="s">
        <v>4</v>
      </c>
      <c r="I145" s="11" t="s">
        <v>3</v>
      </c>
      <c r="J145" s="36" t="s">
        <v>70</v>
      </c>
      <c r="K145" s="36" t="s">
        <v>73</v>
      </c>
      <c r="L145" s="35"/>
      <c r="M145" s="33"/>
      <c r="N145" s="33"/>
      <c r="O145" s="34"/>
      <c r="P145" s="33">
        <v>323</v>
      </c>
      <c r="Q145" s="32" t="s">
        <v>9</v>
      </c>
      <c r="R145" s="187">
        <v>12</v>
      </c>
      <c r="S145" s="176">
        <f t="shared" ref="S145:X145" si="60">S149+S150</f>
        <v>6613</v>
      </c>
      <c r="T145" s="175">
        <f t="shared" si="60"/>
        <v>0</v>
      </c>
      <c r="U145" s="176">
        <f t="shared" si="60"/>
        <v>0</v>
      </c>
      <c r="V145" s="175">
        <f t="shared" si="60"/>
        <v>0</v>
      </c>
      <c r="W145" s="174">
        <f t="shared" si="60"/>
        <v>0</v>
      </c>
      <c r="X145" s="173">
        <f t="shared" si="60"/>
        <v>0</v>
      </c>
    </row>
    <row r="146" spans="2:24" ht="15" customHeight="1" x14ac:dyDescent="0.25">
      <c r="B146" s="15" t="s">
        <v>7</v>
      </c>
      <c r="C146" s="14" t="s">
        <v>6</v>
      </c>
      <c r="E146" s="25">
        <v>4</v>
      </c>
      <c r="H146" s="12" t="s">
        <v>4</v>
      </c>
      <c r="I146" s="11" t="s">
        <v>3</v>
      </c>
      <c r="J146" s="24" t="s">
        <v>70</v>
      </c>
      <c r="K146" s="23" t="s">
        <v>73</v>
      </c>
      <c r="L146" s="23">
        <v>3</v>
      </c>
      <c r="M146" s="22">
        <v>1</v>
      </c>
      <c r="N146" s="22">
        <v>1</v>
      </c>
      <c r="O146" s="22">
        <v>1</v>
      </c>
      <c r="P146" s="21">
        <v>311</v>
      </c>
      <c r="Q146" s="20" t="s">
        <v>17</v>
      </c>
      <c r="R146" s="66">
        <v>12</v>
      </c>
      <c r="S146" s="170">
        <v>10547</v>
      </c>
      <c r="T146" s="172"/>
      <c r="U146" s="170">
        <v>1050</v>
      </c>
      <c r="V146" s="172"/>
      <c r="W146" s="171">
        <v>905</v>
      </c>
      <c r="X146" s="170"/>
    </row>
    <row r="147" spans="2:24" ht="15" customHeight="1" x14ac:dyDescent="0.25">
      <c r="B147" s="15" t="s">
        <v>7</v>
      </c>
      <c r="C147" s="14" t="s">
        <v>6</v>
      </c>
      <c r="E147" s="25">
        <v>4</v>
      </c>
      <c r="H147" s="12" t="s">
        <v>4</v>
      </c>
      <c r="I147" s="11" t="s">
        <v>3</v>
      </c>
      <c r="J147" s="24" t="s">
        <v>70</v>
      </c>
      <c r="K147" s="23" t="s">
        <v>73</v>
      </c>
      <c r="L147" s="23">
        <v>3</v>
      </c>
      <c r="M147" s="22">
        <v>1</v>
      </c>
      <c r="N147" s="22">
        <v>3</v>
      </c>
      <c r="O147" s="22">
        <v>2</v>
      </c>
      <c r="P147" s="21">
        <v>313</v>
      </c>
      <c r="Q147" s="111" t="s">
        <v>16</v>
      </c>
      <c r="R147" s="66">
        <v>12</v>
      </c>
      <c r="S147" s="170">
        <v>2251</v>
      </c>
      <c r="T147" s="172"/>
      <c r="U147" s="170">
        <v>561</v>
      </c>
      <c r="V147" s="172"/>
      <c r="W147" s="171">
        <v>495</v>
      </c>
      <c r="X147" s="170"/>
    </row>
    <row r="148" spans="2:24" ht="15" customHeight="1" x14ac:dyDescent="0.25">
      <c r="B148" s="15" t="s">
        <v>7</v>
      </c>
      <c r="C148" s="14" t="s">
        <v>6</v>
      </c>
      <c r="E148" s="25">
        <v>4</v>
      </c>
      <c r="H148" s="12" t="s">
        <v>4</v>
      </c>
      <c r="I148" s="11" t="s">
        <v>3</v>
      </c>
      <c r="J148" s="24" t="s">
        <v>70</v>
      </c>
      <c r="K148" s="23" t="s">
        <v>73</v>
      </c>
      <c r="L148" s="23">
        <v>3</v>
      </c>
      <c r="M148" s="22">
        <v>2</v>
      </c>
      <c r="N148" s="22">
        <v>1</v>
      </c>
      <c r="O148" s="22">
        <v>1</v>
      </c>
      <c r="P148" s="21">
        <v>321</v>
      </c>
      <c r="Q148" s="111" t="s">
        <v>40</v>
      </c>
      <c r="R148" s="66">
        <v>12</v>
      </c>
      <c r="S148" s="170">
        <v>696</v>
      </c>
      <c r="T148" s="172"/>
      <c r="U148" s="170">
        <v>4500</v>
      </c>
      <c r="V148" s="172"/>
      <c r="W148" s="171">
        <v>3000</v>
      </c>
      <c r="X148" s="170"/>
    </row>
    <row r="149" spans="2:24" ht="15" customHeight="1" x14ac:dyDescent="0.25">
      <c r="B149" s="15" t="s">
        <v>7</v>
      </c>
      <c r="C149" s="14" t="s">
        <v>6</v>
      </c>
      <c r="E149" s="25">
        <v>4</v>
      </c>
      <c r="H149" s="12" t="s">
        <v>4</v>
      </c>
      <c r="I149" s="11" t="s">
        <v>3</v>
      </c>
      <c r="J149" s="24" t="s">
        <v>70</v>
      </c>
      <c r="K149" s="23" t="s">
        <v>73</v>
      </c>
      <c r="L149" s="23">
        <v>3</v>
      </c>
      <c r="M149" s="22">
        <v>2</v>
      </c>
      <c r="N149" s="22">
        <v>3</v>
      </c>
      <c r="O149" s="22">
        <v>1</v>
      </c>
      <c r="P149" s="21">
        <v>323</v>
      </c>
      <c r="Q149" s="111" t="s">
        <v>38</v>
      </c>
      <c r="R149" s="66">
        <v>12</v>
      </c>
      <c r="S149" s="170">
        <v>1746</v>
      </c>
      <c r="T149" s="172"/>
      <c r="U149" s="170">
        <v>0</v>
      </c>
      <c r="V149" s="172"/>
      <c r="W149" s="171">
        <v>0</v>
      </c>
      <c r="X149" s="170"/>
    </row>
    <row r="150" spans="2:24" ht="15" customHeight="1" x14ac:dyDescent="0.25">
      <c r="B150" s="15" t="s">
        <v>7</v>
      </c>
      <c r="C150" s="14" t="s">
        <v>6</v>
      </c>
      <c r="E150" s="25">
        <v>4</v>
      </c>
      <c r="H150" s="12" t="s">
        <v>4</v>
      </c>
      <c r="I150" s="11" t="s">
        <v>3</v>
      </c>
      <c r="J150" s="24" t="s">
        <v>70</v>
      </c>
      <c r="K150" s="23" t="s">
        <v>73</v>
      </c>
      <c r="L150" s="27">
        <v>3</v>
      </c>
      <c r="M150" s="22">
        <v>2</v>
      </c>
      <c r="N150" s="22">
        <v>3</v>
      </c>
      <c r="O150" s="26">
        <v>8</v>
      </c>
      <c r="P150" s="21">
        <v>323</v>
      </c>
      <c r="Q150" s="54" t="s">
        <v>0</v>
      </c>
      <c r="R150" s="66">
        <v>12</v>
      </c>
      <c r="S150" s="170">
        <v>4867</v>
      </c>
      <c r="T150" s="172"/>
      <c r="U150" s="170">
        <v>0</v>
      </c>
      <c r="V150" s="172"/>
      <c r="W150" s="171">
        <v>0</v>
      </c>
      <c r="X150" s="170"/>
    </row>
    <row r="151" spans="2:24" ht="15" customHeight="1" x14ac:dyDescent="0.25">
      <c r="B151" s="15" t="s">
        <v>7</v>
      </c>
      <c r="C151" s="14" t="s">
        <v>6</v>
      </c>
      <c r="E151" s="25">
        <v>4</v>
      </c>
      <c r="F151" s="11">
        <v>3</v>
      </c>
      <c r="G151" s="11">
        <v>2</v>
      </c>
      <c r="H151" s="12" t="s">
        <v>4</v>
      </c>
      <c r="I151" s="11" t="s">
        <v>3</v>
      </c>
      <c r="J151" s="53" t="s">
        <v>70</v>
      </c>
      <c r="K151" s="52" t="s">
        <v>73</v>
      </c>
      <c r="L151" s="51"/>
      <c r="M151" s="50"/>
      <c r="N151" s="50"/>
      <c r="O151" s="50"/>
      <c r="P151" s="50" t="s">
        <v>14</v>
      </c>
      <c r="Q151" s="49" t="s">
        <v>74</v>
      </c>
      <c r="R151" s="95">
        <v>52</v>
      </c>
      <c r="S151" s="186">
        <f t="shared" ref="S151:X151" si="61">SUM(S158:S162)</f>
        <v>28227</v>
      </c>
      <c r="T151" s="185">
        <f t="shared" si="61"/>
        <v>0</v>
      </c>
      <c r="U151" s="186">
        <f t="shared" si="61"/>
        <v>16880</v>
      </c>
      <c r="V151" s="185">
        <f t="shared" si="61"/>
        <v>0</v>
      </c>
      <c r="W151" s="184">
        <f t="shared" si="61"/>
        <v>12154</v>
      </c>
      <c r="X151" s="183">
        <f t="shared" si="61"/>
        <v>0</v>
      </c>
    </row>
    <row r="152" spans="2:24" ht="15" customHeight="1" x14ac:dyDescent="0.25">
      <c r="B152" s="15" t="s">
        <v>7</v>
      </c>
      <c r="C152" s="14" t="s">
        <v>6</v>
      </c>
      <c r="E152" s="25">
        <v>4</v>
      </c>
      <c r="H152" s="12" t="s">
        <v>4</v>
      </c>
      <c r="I152" s="11" t="s">
        <v>3</v>
      </c>
      <c r="J152" s="182" t="s">
        <v>70</v>
      </c>
      <c r="K152" s="44" t="s">
        <v>73</v>
      </c>
      <c r="L152" s="44"/>
      <c r="M152" s="43"/>
      <c r="N152" s="43"/>
      <c r="O152" s="43"/>
      <c r="P152" s="42">
        <v>31</v>
      </c>
      <c r="Q152" s="41" t="s">
        <v>21</v>
      </c>
      <c r="R152" s="177">
        <v>52</v>
      </c>
      <c r="S152" s="181">
        <f t="shared" ref="S152:X152" si="62">S154+S155</f>
        <v>21088</v>
      </c>
      <c r="T152" s="180">
        <f t="shared" si="62"/>
        <v>0</v>
      </c>
      <c r="U152" s="181">
        <f t="shared" si="62"/>
        <v>6880</v>
      </c>
      <c r="V152" s="180">
        <f t="shared" si="62"/>
        <v>0</v>
      </c>
      <c r="W152" s="179">
        <f t="shared" si="62"/>
        <v>2154</v>
      </c>
      <c r="X152" s="178">
        <f t="shared" si="62"/>
        <v>0</v>
      </c>
    </row>
    <row r="153" spans="2:24" ht="15" customHeight="1" x14ac:dyDescent="0.25">
      <c r="B153" s="15" t="s">
        <v>7</v>
      </c>
      <c r="C153" s="14" t="s">
        <v>6</v>
      </c>
      <c r="E153" s="25">
        <v>4</v>
      </c>
      <c r="H153" s="12" t="s">
        <v>4</v>
      </c>
      <c r="I153" s="11" t="s">
        <v>3</v>
      </c>
      <c r="J153" s="182" t="s">
        <v>70</v>
      </c>
      <c r="K153" s="44" t="s">
        <v>73</v>
      </c>
      <c r="L153" s="44"/>
      <c r="M153" s="43"/>
      <c r="N153" s="43"/>
      <c r="O153" s="43"/>
      <c r="P153" s="42">
        <v>32</v>
      </c>
      <c r="Q153" s="41" t="s">
        <v>12</v>
      </c>
      <c r="R153" s="177">
        <v>52</v>
      </c>
      <c r="S153" s="181">
        <f t="shared" ref="S153:X153" si="63">S156+S157</f>
        <v>7139</v>
      </c>
      <c r="T153" s="180">
        <f t="shared" si="63"/>
        <v>0</v>
      </c>
      <c r="U153" s="181">
        <f t="shared" si="63"/>
        <v>10000</v>
      </c>
      <c r="V153" s="180">
        <f t="shared" si="63"/>
        <v>0</v>
      </c>
      <c r="W153" s="179">
        <f t="shared" si="63"/>
        <v>10000</v>
      </c>
      <c r="X153" s="178">
        <f t="shared" si="63"/>
        <v>0</v>
      </c>
    </row>
    <row r="154" spans="2:24" ht="15" customHeight="1" x14ac:dyDescent="0.25">
      <c r="B154" s="15" t="s">
        <v>7</v>
      </c>
      <c r="C154" s="14" t="s">
        <v>6</v>
      </c>
      <c r="E154" s="25"/>
      <c r="H154" s="12" t="s">
        <v>4</v>
      </c>
      <c r="I154" s="11" t="s">
        <v>3</v>
      </c>
      <c r="J154" s="36" t="s">
        <v>70</v>
      </c>
      <c r="K154" s="36" t="s">
        <v>73</v>
      </c>
      <c r="L154" s="35"/>
      <c r="M154" s="33"/>
      <c r="N154" s="33"/>
      <c r="O154" s="34"/>
      <c r="P154" s="33">
        <v>311</v>
      </c>
      <c r="Q154" s="32" t="s">
        <v>20</v>
      </c>
      <c r="R154" s="177">
        <v>52</v>
      </c>
      <c r="S154" s="176">
        <f t="shared" ref="S154:X156" si="64">S158</f>
        <v>17274</v>
      </c>
      <c r="T154" s="175">
        <f t="shared" si="64"/>
        <v>0</v>
      </c>
      <c r="U154" s="176">
        <f t="shared" si="64"/>
        <v>5745</v>
      </c>
      <c r="V154" s="175">
        <f t="shared" si="64"/>
        <v>0</v>
      </c>
      <c r="W154" s="174">
        <f t="shared" si="64"/>
        <v>1798</v>
      </c>
      <c r="X154" s="173">
        <f t="shared" si="64"/>
        <v>0</v>
      </c>
    </row>
    <row r="155" spans="2:24" x14ac:dyDescent="0.25">
      <c r="B155" s="15" t="s">
        <v>7</v>
      </c>
      <c r="C155" s="14" t="s">
        <v>6</v>
      </c>
      <c r="E155" s="25"/>
      <c r="H155" s="12" t="s">
        <v>4</v>
      </c>
      <c r="I155" s="11" t="s">
        <v>3</v>
      </c>
      <c r="J155" s="36" t="s">
        <v>70</v>
      </c>
      <c r="K155" s="36" t="s">
        <v>73</v>
      </c>
      <c r="L155" s="35"/>
      <c r="M155" s="33"/>
      <c r="N155" s="33"/>
      <c r="O155" s="34"/>
      <c r="P155" s="62">
        <v>313</v>
      </c>
      <c r="Q155" s="60" t="s">
        <v>19</v>
      </c>
      <c r="R155" s="177">
        <v>52</v>
      </c>
      <c r="S155" s="176">
        <f t="shared" si="64"/>
        <v>3814</v>
      </c>
      <c r="T155" s="175">
        <f t="shared" si="64"/>
        <v>0</v>
      </c>
      <c r="U155" s="176">
        <f t="shared" si="64"/>
        <v>1135</v>
      </c>
      <c r="V155" s="175">
        <f t="shared" si="64"/>
        <v>0</v>
      </c>
      <c r="W155" s="174">
        <f t="shared" si="64"/>
        <v>356</v>
      </c>
      <c r="X155" s="173">
        <f t="shared" si="64"/>
        <v>0</v>
      </c>
    </row>
    <row r="156" spans="2:24" x14ac:dyDescent="0.25">
      <c r="B156" s="15" t="s">
        <v>7</v>
      </c>
      <c r="C156" s="14" t="s">
        <v>6</v>
      </c>
      <c r="E156" s="25"/>
      <c r="H156" s="12" t="s">
        <v>4</v>
      </c>
      <c r="I156" s="11" t="s">
        <v>3</v>
      </c>
      <c r="J156" s="36" t="s">
        <v>70</v>
      </c>
      <c r="K156" s="36" t="s">
        <v>73</v>
      </c>
      <c r="L156" s="35"/>
      <c r="M156" s="33"/>
      <c r="N156" s="33"/>
      <c r="O156" s="34"/>
      <c r="P156" s="61">
        <v>321</v>
      </c>
      <c r="Q156" s="60" t="s">
        <v>18</v>
      </c>
      <c r="R156" s="177">
        <v>52</v>
      </c>
      <c r="S156" s="176">
        <f t="shared" si="64"/>
        <v>1190</v>
      </c>
      <c r="T156" s="175">
        <f t="shared" si="64"/>
        <v>0</v>
      </c>
      <c r="U156" s="176">
        <f t="shared" si="64"/>
        <v>10000</v>
      </c>
      <c r="V156" s="175">
        <f t="shared" si="64"/>
        <v>0</v>
      </c>
      <c r="W156" s="174">
        <f t="shared" si="64"/>
        <v>10000</v>
      </c>
      <c r="X156" s="173">
        <f t="shared" si="64"/>
        <v>0</v>
      </c>
    </row>
    <row r="157" spans="2:24" x14ac:dyDescent="0.25">
      <c r="B157" s="15" t="s">
        <v>7</v>
      </c>
      <c r="C157" s="14" t="s">
        <v>6</v>
      </c>
      <c r="E157" s="25"/>
      <c r="H157" s="12" t="s">
        <v>4</v>
      </c>
      <c r="I157" s="11" t="s">
        <v>3</v>
      </c>
      <c r="J157" s="36" t="s">
        <v>70</v>
      </c>
      <c r="K157" s="36" t="s">
        <v>73</v>
      </c>
      <c r="L157" s="35"/>
      <c r="M157" s="33"/>
      <c r="N157" s="33"/>
      <c r="O157" s="34"/>
      <c r="P157" s="33">
        <v>323</v>
      </c>
      <c r="Q157" s="32" t="s">
        <v>9</v>
      </c>
      <c r="R157" s="95">
        <v>52</v>
      </c>
      <c r="S157" s="176">
        <f t="shared" ref="S157:X157" si="65">S161+S162</f>
        <v>5949</v>
      </c>
      <c r="T157" s="175">
        <f t="shared" si="65"/>
        <v>0</v>
      </c>
      <c r="U157" s="176">
        <f t="shared" si="65"/>
        <v>0</v>
      </c>
      <c r="V157" s="175">
        <f t="shared" si="65"/>
        <v>0</v>
      </c>
      <c r="W157" s="174">
        <f t="shared" si="65"/>
        <v>0</v>
      </c>
      <c r="X157" s="173">
        <f t="shared" si="65"/>
        <v>0</v>
      </c>
    </row>
    <row r="158" spans="2:24" ht="15" customHeight="1" x14ac:dyDescent="0.25">
      <c r="B158" s="15" t="s">
        <v>7</v>
      </c>
      <c r="C158" s="14" t="s">
        <v>6</v>
      </c>
      <c r="E158" s="25">
        <v>4</v>
      </c>
      <c r="H158" s="12" t="s">
        <v>4</v>
      </c>
      <c r="I158" s="11" t="s">
        <v>3</v>
      </c>
      <c r="J158" s="24" t="s">
        <v>70</v>
      </c>
      <c r="K158" s="23" t="s">
        <v>73</v>
      </c>
      <c r="L158" s="23">
        <v>3</v>
      </c>
      <c r="M158" s="22">
        <v>1</v>
      </c>
      <c r="N158" s="22">
        <v>1</v>
      </c>
      <c r="O158" s="22">
        <v>1</v>
      </c>
      <c r="P158" s="21">
        <v>311</v>
      </c>
      <c r="Q158" s="20" t="s">
        <v>17</v>
      </c>
      <c r="R158" s="95">
        <v>52</v>
      </c>
      <c r="S158" s="170">
        <v>17274</v>
      </c>
      <c r="T158" s="172"/>
      <c r="U158" s="170">
        <v>5745</v>
      </c>
      <c r="V158" s="172"/>
      <c r="W158" s="171">
        <v>1798</v>
      </c>
      <c r="X158" s="170"/>
    </row>
    <row r="159" spans="2:24" ht="15" customHeight="1" x14ac:dyDescent="0.25">
      <c r="B159" s="15" t="s">
        <v>7</v>
      </c>
      <c r="C159" s="14" t="s">
        <v>6</v>
      </c>
      <c r="E159" s="25">
        <v>4</v>
      </c>
      <c r="H159" s="12" t="s">
        <v>4</v>
      </c>
      <c r="I159" s="11" t="s">
        <v>3</v>
      </c>
      <c r="J159" s="24" t="s">
        <v>70</v>
      </c>
      <c r="K159" s="23" t="s">
        <v>73</v>
      </c>
      <c r="L159" s="23">
        <v>3</v>
      </c>
      <c r="M159" s="22">
        <v>1</v>
      </c>
      <c r="N159" s="22">
        <v>3</v>
      </c>
      <c r="O159" s="22">
        <v>2</v>
      </c>
      <c r="P159" s="21">
        <v>313</v>
      </c>
      <c r="Q159" s="111" t="s">
        <v>16</v>
      </c>
      <c r="R159" s="95">
        <v>52</v>
      </c>
      <c r="S159" s="170">
        <v>3814</v>
      </c>
      <c r="T159" s="172"/>
      <c r="U159" s="170">
        <v>1135</v>
      </c>
      <c r="V159" s="172"/>
      <c r="W159" s="171">
        <v>356</v>
      </c>
      <c r="X159" s="170"/>
    </row>
    <row r="160" spans="2:24" ht="18" customHeight="1" x14ac:dyDescent="0.25">
      <c r="B160" s="15" t="s">
        <v>7</v>
      </c>
      <c r="C160" s="14" t="s">
        <v>6</v>
      </c>
      <c r="E160" s="25">
        <v>4</v>
      </c>
      <c r="H160" s="12" t="s">
        <v>4</v>
      </c>
      <c r="I160" s="11" t="s">
        <v>3</v>
      </c>
      <c r="J160" s="24" t="s">
        <v>70</v>
      </c>
      <c r="K160" s="23" t="s">
        <v>73</v>
      </c>
      <c r="L160" s="23">
        <v>3</v>
      </c>
      <c r="M160" s="22">
        <v>2</v>
      </c>
      <c r="N160" s="22">
        <v>1</v>
      </c>
      <c r="O160" s="22">
        <v>1</v>
      </c>
      <c r="P160" s="21">
        <v>321</v>
      </c>
      <c r="Q160" s="111" t="s">
        <v>40</v>
      </c>
      <c r="R160" s="95">
        <v>52</v>
      </c>
      <c r="S160" s="170">
        <v>1190</v>
      </c>
      <c r="T160" s="172"/>
      <c r="U160" s="170">
        <v>10000</v>
      </c>
      <c r="V160" s="172"/>
      <c r="W160" s="171">
        <v>10000</v>
      </c>
      <c r="X160" s="170"/>
    </row>
    <row r="161" spans="2:33" ht="15" customHeight="1" x14ac:dyDescent="0.25">
      <c r="B161" s="15" t="s">
        <v>7</v>
      </c>
      <c r="C161" s="14" t="s">
        <v>6</v>
      </c>
      <c r="E161" s="25">
        <v>4</v>
      </c>
      <c r="H161" s="12" t="s">
        <v>4</v>
      </c>
      <c r="I161" s="11" t="s">
        <v>3</v>
      </c>
      <c r="J161" s="24" t="s">
        <v>70</v>
      </c>
      <c r="K161" s="23" t="s">
        <v>73</v>
      </c>
      <c r="L161" s="23">
        <v>3</v>
      </c>
      <c r="M161" s="22">
        <v>2</v>
      </c>
      <c r="N161" s="22">
        <v>3</v>
      </c>
      <c r="O161" s="22">
        <v>1</v>
      </c>
      <c r="P161" s="21">
        <v>323</v>
      </c>
      <c r="Q161" s="111" t="s">
        <v>38</v>
      </c>
      <c r="R161" s="95">
        <v>52</v>
      </c>
      <c r="S161" s="170">
        <v>0</v>
      </c>
      <c r="T161" s="172"/>
      <c r="U161" s="170">
        <v>0</v>
      </c>
      <c r="V161" s="172"/>
      <c r="W161" s="171">
        <v>0</v>
      </c>
      <c r="X161" s="170"/>
    </row>
    <row r="162" spans="2:33" ht="15" customHeight="1" x14ac:dyDescent="0.25">
      <c r="B162" s="15" t="s">
        <v>7</v>
      </c>
      <c r="C162" s="14" t="s">
        <v>6</v>
      </c>
      <c r="E162" s="25">
        <v>4</v>
      </c>
      <c r="H162" s="12" t="s">
        <v>4</v>
      </c>
      <c r="I162" s="11" t="s">
        <v>3</v>
      </c>
      <c r="J162" s="24" t="s">
        <v>70</v>
      </c>
      <c r="K162" s="23" t="s">
        <v>73</v>
      </c>
      <c r="L162" s="27">
        <v>3</v>
      </c>
      <c r="M162" s="22">
        <v>2</v>
      </c>
      <c r="N162" s="22">
        <v>3</v>
      </c>
      <c r="O162" s="26">
        <v>8</v>
      </c>
      <c r="P162" s="21">
        <v>323</v>
      </c>
      <c r="Q162" s="54" t="s">
        <v>0</v>
      </c>
      <c r="R162" s="95">
        <v>52</v>
      </c>
      <c r="S162" s="170">
        <v>5949</v>
      </c>
      <c r="T162" s="172"/>
      <c r="U162" s="170">
        <v>0</v>
      </c>
      <c r="V162" s="172"/>
      <c r="W162" s="171">
        <v>0</v>
      </c>
      <c r="X162" s="170"/>
    </row>
    <row r="163" spans="2:33" x14ac:dyDescent="0.25">
      <c r="B163" s="15" t="s">
        <v>7</v>
      </c>
      <c r="C163" s="14" t="s">
        <v>6</v>
      </c>
      <c r="D163" s="13"/>
      <c r="E163" s="25" t="s">
        <v>5</v>
      </c>
      <c r="F163" s="11" t="s">
        <v>11</v>
      </c>
      <c r="G163" s="11" t="s">
        <v>10</v>
      </c>
      <c r="H163" s="12" t="s">
        <v>4</v>
      </c>
      <c r="I163" s="11" t="s">
        <v>3</v>
      </c>
      <c r="J163" s="53" t="s">
        <v>70</v>
      </c>
      <c r="K163" s="52" t="s">
        <v>69</v>
      </c>
      <c r="L163" s="51"/>
      <c r="M163" s="50"/>
      <c r="N163" s="50"/>
      <c r="O163" s="50"/>
      <c r="P163" s="50" t="s">
        <v>14</v>
      </c>
      <c r="Q163" s="49" t="s">
        <v>72</v>
      </c>
      <c r="R163" s="31">
        <v>11</v>
      </c>
      <c r="S163" s="46">
        <f t="shared" ref="S163:X163" si="66">SUM(S168:S173)</f>
        <v>0</v>
      </c>
      <c r="T163" s="48">
        <f t="shared" si="66"/>
        <v>0</v>
      </c>
      <c r="U163" s="46">
        <f t="shared" si="66"/>
        <v>322403</v>
      </c>
      <c r="V163" s="48">
        <f t="shared" si="66"/>
        <v>0</v>
      </c>
      <c r="W163" s="47">
        <f t="shared" si="66"/>
        <v>383225</v>
      </c>
      <c r="X163" s="46">
        <f t="shared" si="66"/>
        <v>340581</v>
      </c>
    </row>
    <row r="164" spans="2:33" ht="15" customHeight="1" x14ac:dyDescent="0.25">
      <c r="B164" s="15" t="s">
        <v>7</v>
      </c>
      <c r="C164" s="14" t="s">
        <v>6</v>
      </c>
      <c r="D164" s="13"/>
      <c r="E164" s="25" t="s">
        <v>5</v>
      </c>
      <c r="F164" s="11" t="s">
        <v>11</v>
      </c>
      <c r="G164" s="11" t="s">
        <v>10</v>
      </c>
      <c r="H164" s="12" t="s">
        <v>4</v>
      </c>
      <c r="I164" s="11" t="s">
        <v>3</v>
      </c>
      <c r="J164" s="45" t="s">
        <v>70</v>
      </c>
      <c r="K164" s="44" t="s">
        <v>69</v>
      </c>
      <c r="L164" s="44"/>
      <c r="M164" s="43"/>
      <c r="N164" s="43"/>
      <c r="O164" s="43"/>
      <c r="P164" s="42">
        <v>32</v>
      </c>
      <c r="Q164" s="41" t="s">
        <v>12</v>
      </c>
      <c r="R164" s="31">
        <v>11</v>
      </c>
      <c r="S164" s="38">
        <f t="shared" ref="S164:X164" si="67">S167+S165+S166</f>
        <v>0</v>
      </c>
      <c r="T164" s="40">
        <f t="shared" si="67"/>
        <v>0</v>
      </c>
      <c r="U164" s="38">
        <f t="shared" si="67"/>
        <v>322403</v>
      </c>
      <c r="V164" s="40">
        <f t="shared" si="67"/>
        <v>0</v>
      </c>
      <c r="W164" s="39">
        <f t="shared" si="67"/>
        <v>383225</v>
      </c>
      <c r="X164" s="38">
        <f t="shared" si="67"/>
        <v>340581</v>
      </c>
    </row>
    <row r="165" spans="2:33" ht="30.75" customHeight="1" x14ac:dyDescent="0.25">
      <c r="B165" s="15" t="s">
        <v>7</v>
      </c>
      <c r="C165" s="14" t="s">
        <v>6</v>
      </c>
      <c r="D165" s="13"/>
      <c r="E165" s="25" t="s">
        <v>5</v>
      </c>
      <c r="F165" s="11" t="s">
        <v>11</v>
      </c>
      <c r="G165" s="11" t="s">
        <v>10</v>
      </c>
      <c r="H165" s="12" t="s">
        <v>4</v>
      </c>
      <c r="I165" s="11" t="s">
        <v>3</v>
      </c>
      <c r="J165" s="37" t="s">
        <v>70</v>
      </c>
      <c r="K165" s="36" t="s">
        <v>69</v>
      </c>
      <c r="L165" s="35"/>
      <c r="M165" s="33"/>
      <c r="N165" s="33"/>
      <c r="O165" s="59"/>
      <c r="P165" s="59">
        <v>321</v>
      </c>
      <c r="Q165" s="76" t="s">
        <v>18</v>
      </c>
      <c r="R165" s="31">
        <v>11</v>
      </c>
      <c r="S165" s="28">
        <f t="shared" ref="S165:X165" si="68">S168</f>
        <v>0</v>
      </c>
      <c r="T165" s="30">
        <f t="shared" si="68"/>
        <v>0</v>
      </c>
      <c r="U165" s="28">
        <f t="shared" si="68"/>
        <v>7500</v>
      </c>
      <c r="V165" s="30">
        <f t="shared" si="68"/>
        <v>0</v>
      </c>
      <c r="W165" s="29">
        <f t="shared" si="68"/>
        <v>7500</v>
      </c>
      <c r="X165" s="28">
        <f t="shared" si="68"/>
        <v>7500</v>
      </c>
      <c r="Y165" s="1">
        <v>-200000</v>
      </c>
      <c r="Z165" s="1">
        <v>0</v>
      </c>
      <c r="AA165" s="1">
        <v>0</v>
      </c>
      <c r="AB165" s="294"/>
      <c r="AC165" s="294"/>
      <c r="AD165" s="294"/>
      <c r="AE165" s="294"/>
      <c r="AF165" s="294"/>
      <c r="AG165" s="294"/>
    </row>
    <row r="166" spans="2:33" x14ac:dyDescent="0.25">
      <c r="B166" s="15" t="s">
        <v>7</v>
      </c>
      <c r="C166" s="14" t="s">
        <v>6</v>
      </c>
      <c r="D166" s="13"/>
      <c r="E166" s="25" t="s">
        <v>5</v>
      </c>
      <c r="F166" s="11" t="s">
        <v>11</v>
      </c>
      <c r="G166" s="11" t="s">
        <v>10</v>
      </c>
      <c r="H166" s="12" t="s">
        <v>4</v>
      </c>
      <c r="I166" s="11" t="s">
        <v>3</v>
      </c>
      <c r="J166" s="37" t="s">
        <v>70</v>
      </c>
      <c r="K166" s="36" t="s">
        <v>69</v>
      </c>
      <c r="L166" s="35"/>
      <c r="M166" s="33"/>
      <c r="N166" s="33"/>
      <c r="O166" s="34"/>
      <c r="P166" s="59">
        <v>323</v>
      </c>
      <c r="Q166" s="76" t="s">
        <v>9</v>
      </c>
      <c r="R166" s="31">
        <v>11</v>
      </c>
      <c r="S166" s="28">
        <f t="shared" ref="S166:X166" si="69">S169+S170+S171</f>
        <v>0</v>
      </c>
      <c r="T166" s="30">
        <f t="shared" si="69"/>
        <v>0</v>
      </c>
      <c r="U166" s="28">
        <f t="shared" si="69"/>
        <v>301715</v>
      </c>
      <c r="V166" s="30">
        <f t="shared" si="69"/>
        <v>0</v>
      </c>
      <c r="W166" s="29">
        <f t="shared" si="69"/>
        <v>364475</v>
      </c>
      <c r="X166" s="28">
        <f t="shared" si="69"/>
        <v>309331</v>
      </c>
    </row>
    <row r="167" spans="2:33" x14ac:dyDescent="0.25">
      <c r="B167" s="15" t="s">
        <v>7</v>
      </c>
      <c r="C167" s="14" t="s">
        <v>6</v>
      </c>
      <c r="D167" s="13"/>
      <c r="E167" s="25" t="s">
        <v>5</v>
      </c>
      <c r="F167" s="11" t="s">
        <v>11</v>
      </c>
      <c r="G167" s="11" t="s">
        <v>10</v>
      </c>
      <c r="H167" s="12" t="s">
        <v>4</v>
      </c>
      <c r="I167" s="11" t="s">
        <v>3</v>
      </c>
      <c r="J167" s="37" t="s">
        <v>70</v>
      </c>
      <c r="K167" s="36" t="s">
        <v>69</v>
      </c>
      <c r="L167" s="35"/>
      <c r="M167" s="33"/>
      <c r="N167" s="33"/>
      <c r="O167" s="34"/>
      <c r="P167" s="59">
        <v>329</v>
      </c>
      <c r="Q167" s="76" t="s">
        <v>34</v>
      </c>
      <c r="R167" s="31">
        <v>11</v>
      </c>
      <c r="S167" s="28">
        <f t="shared" ref="S167:X167" si="70">S172+S173</f>
        <v>0</v>
      </c>
      <c r="T167" s="30">
        <f t="shared" si="70"/>
        <v>0</v>
      </c>
      <c r="U167" s="28">
        <f t="shared" si="70"/>
        <v>13188</v>
      </c>
      <c r="V167" s="30">
        <f t="shared" si="70"/>
        <v>0</v>
      </c>
      <c r="W167" s="29">
        <f t="shared" si="70"/>
        <v>11250</v>
      </c>
      <c r="X167" s="28">
        <f t="shared" si="70"/>
        <v>23750</v>
      </c>
    </row>
    <row r="168" spans="2:33" x14ac:dyDescent="0.25">
      <c r="B168" s="15" t="s">
        <v>7</v>
      </c>
      <c r="C168" s="14" t="s">
        <v>6</v>
      </c>
      <c r="D168" s="13"/>
      <c r="E168" s="25" t="s">
        <v>5</v>
      </c>
      <c r="F168" s="11"/>
      <c r="G168" s="11"/>
      <c r="H168" s="12" t="s">
        <v>4</v>
      </c>
      <c r="I168" s="11" t="s">
        <v>3</v>
      </c>
      <c r="J168" s="24" t="s">
        <v>70</v>
      </c>
      <c r="K168" s="23" t="s">
        <v>69</v>
      </c>
      <c r="L168" s="23">
        <v>3</v>
      </c>
      <c r="M168" s="22">
        <v>2</v>
      </c>
      <c r="N168" s="22">
        <v>1</v>
      </c>
      <c r="O168" s="22">
        <v>1</v>
      </c>
      <c r="P168" s="21">
        <v>321</v>
      </c>
      <c r="Q168" s="110" t="s">
        <v>40</v>
      </c>
      <c r="R168" s="19">
        <v>11</v>
      </c>
      <c r="S168" s="63"/>
      <c r="T168" s="65"/>
      <c r="U168" s="63">
        <v>7500</v>
      </c>
      <c r="V168" s="65"/>
      <c r="W168" s="64">
        <v>7500</v>
      </c>
      <c r="X168" s="63">
        <v>7500</v>
      </c>
    </row>
    <row r="169" spans="2:33" ht="19.5" customHeight="1" x14ac:dyDescent="0.25">
      <c r="B169" s="15" t="s">
        <v>7</v>
      </c>
      <c r="C169" s="14" t="s">
        <v>6</v>
      </c>
      <c r="D169" s="13"/>
      <c r="E169" s="25" t="s">
        <v>5</v>
      </c>
      <c r="F169" s="11"/>
      <c r="G169" s="11"/>
      <c r="H169" s="12" t="s">
        <v>4</v>
      </c>
      <c r="I169" s="11" t="s">
        <v>3</v>
      </c>
      <c r="J169" s="24" t="s">
        <v>70</v>
      </c>
      <c r="K169" s="23" t="s">
        <v>69</v>
      </c>
      <c r="L169" s="23">
        <v>3</v>
      </c>
      <c r="M169" s="22">
        <v>2</v>
      </c>
      <c r="N169" s="22">
        <v>3</v>
      </c>
      <c r="O169" s="22">
        <v>3</v>
      </c>
      <c r="P169" s="21">
        <v>323</v>
      </c>
      <c r="Q169" s="110" t="s">
        <v>37</v>
      </c>
      <c r="R169" s="19">
        <v>11</v>
      </c>
      <c r="S169" s="63"/>
      <c r="T169" s="65"/>
      <c r="U169" s="63">
        <v>4250</v>
      </c>
      <c r="V169" s="65"/>
      <c r="W169" s="64">
        <v>6250</v>
      </c>
      <c r="X169" s="63">
        <v>0</v>
      </c>
    </row>
    <row r="170" spans="2:33" x14ac:dyDescent="0.25">
      <c r="B170" s="15" t="s">
        <v>7</v>
      </c>
      <c r="C170" s="14" t="s">
        <v>6</v>
      </c>
      <c r="D170" s="13"/>
      <c r="E170" s="25" t="s">
        <v>5</v>
      </c>
      <c r="F170" s="11"/>
      <c r="G170" s="11"/>
      <c r="H170" s="12" t="s">
        <v>4</v>
      </c>
      <c r="I170" s="11" t="s">
        <v>3</v>
      </c>
      <c r="J170" s="24" t="s">
        <v>70</v>
      </c>
      <c r="K170" s="23" t="s">
        <v>69</v>
      </c>
      <c r="L170" s="23">
        <v>3</v>
      </c>
      <c r="M170" s="22">
        <v>2</v>
      </c>
      <c r="N170" s="22">
        <v>3</v>
      </c>
      <c r="O170" s="22">
        <v>7</v>
      </c>
      <c r="P170" s="21">
        <v>323</v>
      </c>
      <c r="Q170" s="20" t="s">
        <v>8</v>
      </c>
      <c r="R170" s="19">
        <v>11</v>
      </c>
      <c r="S170" s="63"/>
      <c r="T170" s="65"/>
      <c r="U170" s="63">
        <v>264665</v>
      </c>
      <c r="V170" s="65"/>
      <c r="W170" s="64">
        <v>322131</v>
      </c>
      <c r="X170" s="63">
        <v>269581</v>
      </c>
    </row>
    <row r="171" spans="2:33" x14ac:dyDescent="0.25">
      <c r="B171" s="15" t="s">
        <v>7</v>
      </c>
      <c r="C171" s="14" t="s">
        <v>6</v>
      </c>
      <c r="D171" s="13"/>
      <c r="E171" s="25" t="s">
        <v>5</v>
      </c>
      <c r="F171" s="11"/>
      <c r="G171" s="11"/>
      <c r="H171" s="12" t="s">
        <v>4</v>
      </c>
      <c r="I171" s="11" t="s">
        <v>3</v>
      </c>
      <c r="J171" s="24" t="s">
        <v>70</v>
      </c>
      <c r="K171" s="23" t="s">
        <v>69</v>
      </c>
      <c r="L171" s="23">
        <v>3</v>
      </c>
      <c r="M171" s="22">
        <v>2</v>
      </c>
      <c r="N171" s="22">
        <v>3</v>
      </c>
      <c r="O171" s="22">
        <v>8</v>
      </c>
      <c r="P171" s="21">
        <v>323</v>
      </c>
      <c r="Q171" s="111" t="s">
        <v>0</v>
      </c>
      <c r="R171" s="19">
        <v>11</v>
      </c>
      <c r="S171" s="63"/>
      <c r="T171" s="65"/>
      <c r="U171" s="63">
        <v>32800</v>
      </c>
      <c r="V171" s="65"/>
      <c r="W171" s="64">
        <v>36094</v>
      </c>
      <c r="X171" s="63">
        <v>39750</v>
      </c>
    </row>
    <row r="172" spans="2:33" x14ac:dyDescent="0.25">
      <c r="B172" s="15" t="s">
        <v>7</v>
      </c>
      <c r="C172" s="14" t="s">
        <v>6</v>
      </c>
      <c r="D172" s="13"/>
      <c r="E172" s="25" t="s">
        <v>5</v>
      </c>
      <c r="F172" s="11"/>
      <c r="G172" s="11"/>
      <c r="H172" s="12" t="s">
        <v>4</v>
      </c>
      <c r="I172" s="11" t="s">
        <v>3</v>
      </c>
      <c r="J172" s="24" t="s">
        <v>70</v>
      </c>
      <c r="K172" s="23" t="s">
        <v>69</v>
      </c>
      <c r="L172" s="23">
        <v>3</v>
      </c>
      <c r="M172" s="22">
        <v>2</v>
      </c>
      <c r="N172" s="22">
        <v>9</v>
      </c>
      <c r="O172" s="22">
        <v>1</v>
      </c>
      <c r="P172" s="21">
        <v>329</v>
      </c>
      <c r="Q172" s="169" t="s">
        <v>71</v>
      </c>
      <c r="R172" s="19">
        <v>11</v>
      </c>
      <c r="S172" s="16"/>
      <c r="T172" s="18"/>
      <c r="U172" s="16">
        <v>13188</v>
      </c>
      <c r="V172" s="18"/>
      <c r="W172" s="17">
        <v>11250</v>
      </c>
      <c r="X172" s="16">
        <v>11250</v>
      </c>
    </row>
    <row r="173" spans="2:33" x14ac:dyDescent="0.25">
      <c r="B173" s="15" t="s">
        <v>7</v>
      </c>
      <c r="C173" s="14" t="s">
        <v>6</v>
      </c>
      <c r="D173" s="13"/>
      <c r="E173" s="25" t="s">
        <v>5</v>
      </c>
      <c r="F173" s="11"/>
      <c r="G173" s="11"/>
      <c r="H173" s="12" t="s">
        <v>4</v>
      </c>
      <c r="I173" s="11" t="s">
        <v>3</v>
      </c>
      <c r="J173" s="24" t="s">
        <v>70</v>
      </c>
      <c r="K173" s="23" t="s">
        <v>69</v>
      </c>
      <c r="L173" s="23">
        <v>3</v>
      </c>
      <c r="M173" s="22">
        <v>2</v>
      </c>
      <c r="N173" s="22">
        <v>9</v>
      </c>
      <c r="O173" s="22">
        <v>3</v>
      </c>
      <c r="P173" s="21">
        <v>329</v>
      </c>
      <c r="Q173" s="54" t="s">
        <v>35</v>
      </c>
      <c r="R173" s="19">
        <v>11</v>
      </c>
      <c r="S173" s="16"/>
      <c r="T173" s="18"/>
      <c r="U173" s="16">
        <v>0</v>
      </c>
      <c r="V173" s="18"/>
      <c r="W173" s="17">
        <v>0</v>
      </c>
      <c r="X173" s="16">
        <v>12500</v>
      </c>
    </row>
    <row r="174" spans="2:33" ht="22.5" x14ac:dyDescent="0.25">
      <c r="B174" s="15" t="s">
        <v>7</v>
      </c>
      <c r="C174" s="79" t="s">
        <v>6</v>
      </c>
      <c r="D174" s="126"/>
      <c r="E174" s="25" t="s">
        <v>5</v>
      </c>
      <c r="F174" s="25" t="s">
        <v>11</v>
      </c>
      <c r="G174" s="25" t="s">
        <v>10</v>
      </c>
      <c r="H174" s="12" t="s">
        <v>4</v>
      </c>
      <c r="I174" s="79" t="s">
        <v>3</v>
      </c>
      <c r="J174" s="168" t="s">
        <v>32</v>
      </c>
      <c r="K174" s="120" t="s">
        <v>65</v>
      </c>
      <c r="L174" s="120"/>
      <c r="M174" s="119"/>
      <c r="N174" s="119"/>
      <c r="O174" s="119"/>
      <c r="P174" s="167" t="s">
        <v>14</v>
      </c>
      <c r="Q174" s="117" t="s">
        <v>66</v>
      </c>
      <c r="R174" s="156">
        <v>11</v>
      </c>
      <c r="S174" s="164">
        <f t="shared" ref="S174:X174" si="71">SUM(S183:S189)</f>
        <v>1137816</v>
      </c>
      <c r="T174" s="166">
        <f t="shared" si="71"/>
        <v>1437816</v>
      </c>
      <c r="U174" s="164">
        <f t="shared" si="71"/>
        <v>2006250</v>
      </c>
      <c r="V174" s="166">
        <f t="shared" si="71"/>
        <v>1437816</v>
      </c>
      <c r="W174" s="165">
        <f t="shared" si="71"/>
        <v>3243051</v>
      </c>
      <c r="X174" s="164">
        <f t="shared" si="71"/>
        <v>4010006</v>
      </c>
      <c r="Y174" s="1">
        <v>-18900000</v>
      </c>
      <c r="Z174" s="1">
        <v>0</v>
      </c>
      <c r="AA174" s="1">
        <v>0</v>
      </c>
    </row>
    <row r="175" spans="2:33" ht="15.75" customHeight="1" x14ac:dyDescent="0.25">
      <c r="B175" s="15" t="s">
        <v>7</v>
      </c>
      <c r="C175" s="79" t="s">
        <v>6</v>
      </c>
      <c r="D175" s="126"/>
      <c r="E175" s="25" t="s">
        <v>5</v>
      </c>
      <c r="F175" s="25" t="s">
        <v>11</v>
      </c>
      <c r="G175" s="25" t="s">
        <v>10</v>
      </c>
      <c r="H175" s="12" t="s">
        <v>4</v>
      </c>
      <c r="I175" s="79" t="s">
        <v>3</v>
      </c>
      <c r="J175" s="163" t="s">
        <v>32</v>
      </c>
      <c r="K175" s="44" t="s">
        <v>65</v>
      </c>
      <c r="L175" s="44"/>
      <c r="M175" s="43"/>
      <c r="N175" s="43"/>
      <c r="O175" s="43"/>
      <c r="P175" s="42">
        <v>32</v>
      </c>
      <c r="Q175" s="41" t="s">
        <v>12</v>
      </c>
      <c r="R175" s="156">
        <v>11</v>
      </c>
      <c r="S175" s="80">
        <f t="shared" ref="S175:X175" si="72">S178+S179</f>
        <v>0</v>
      </c>
      <c r="T175" s="82">
        <f t="shared" si="72"/>
        <v>0</v>
      </c>
      <c r="U175" s="80">
        <f t="shared" si="72"/>
        <v>593750</v>
      </c>
      <c r="V175" s="82">
        <f t="shared" si="72"/>
        <v>0</v>
      </c>
      <c r="W175" s="81">
        <f t="shared" si="72"/>
        <v>943750</v>
      </c>
      <c r="X175" s="80">
        <f t="shared" si="72"/>
        <v>546250</v>
      </c>
      <c r="Y175" s="275"/>
    </row>
    <row r="176" spans="2:33" ht="20.25" customHeight="1" x14ac:dyDescent="0.25">
      <c r="B176" s="15" t="s">
        <v>7</v>
      </c>
      <c r="C176" s="79" t="s">
        <v>6</v>
      </c>
      <c r="D176" s="126"/>
      <c r="E176" s="25" t="s">
        <v>5</v>
      </c>
      <c r="F176" s="25" t="s">
        <v>11</v>
      </c>
      <c r="G176" s="25" t="s">
        <v>10</v>
      </c>
      <c r="H176" s="12" t="s">
        <v>4</v>
      </c>
      <c r="I176" s="79" t="s">
        <v>3</v>
      </c>
      <c r="J176" s="163" t="s">
        <v>32</v>
      </c>
      <c r="K176" s="44" t="s">
        <v>65</v>
      </c>
      <c r="L176" s="44"/>
      <c r="M176" s="43"/>
      <c r="N176" s="43"/>
      <c r="O176" s="43"/>
      <c r="P176" s="42">
        <v>42</v>
      </c>
      <c r="Q176" s="41" t="s">
        <v>25</v>
      </c>
      <c r="R176" s="156">
        <v>11</v>
      </c>
      <c r="S176" s="80">
        <f t="shared" ref="S176:X176" si="73">S180+S181</f>
        <v>0</v>
      </c>
      <c r="T176" s="82">
        <f t="shared" si="73"/>
        <v>0</v>
      </c>
      <c r="U176" s="80">
        <f t="shared" si="73"/>
        <v>631250</v>
      </c>
      <c r="V176" s="82">
        <f t="shared" si="73"/>
        <v>0</v>
      </c>
      <c r="W176" s="81">
        <f t="shared" si="73"/>
        <v>0</v>
      </c>
      <c r="X176" s="80">
        <f t="shared" si="73"/>
        <v>0</v>
      </c>
    </row>
    <row r="177" spans="2:24" ht="25.5" x14ac:dyDescent="0.25">
      <c r="B177" s="15" t="s">
        <v>7</v>
      </c>
      <c r="C177" s="79" t="s">
        <v>6</v>
      </c>
      <c r="D177" s="126"/>
      <c r="E177" s="25" t="s">
        <v>5</v>
      </c>
      <c r="F177" s="25" t="s">
        <v>11</v>
      </c>
      <c r="G177" s="25" t="s">
        <v>10</v>
      </c>
      <c r="H177" s="12" t="s">
        <v>4</v>
      </c>
      <c r="I177" s="79" t="s">
        <v>3</v>
      </c>
      <c r="J177" s="163" t="s">
        <v>32</v>
      </c>
      <c r="K177" s="44" t="s">
        <v>65</v>
      </c>
      <c r="L177" s="44"/>
      <c r="M177" s="43"/>
      <c r="N177" s="43"/>
      <c r="O177" s="43"/>
      <c r="P177" s="42">
        <v>43</v>
      </c>
      <c r="Q177" s="162" t="s">
        <v>68</v>
      </c>
      <c r="R177" s="156">
        <v>11</v>
      </c>
      <c r="S177" s="80">
        <f t="shared" ref="S177:X178" si="74">S182</f>
        <v>1137816</v>
      </c>
      <c r="T177" s="82">
        <f t="shared" si="74"/>
        <v>1437816</v>
      </c>
      <c r="U177" s="80">
        <f t="shared" si="74"/>
        <v>781250</v>
      </c>
      <c r="V177" s="82">
        <f t="shared" si="74"/>
        <v>1437816</v>
      </c>
      <c r="W177" s="81">
        <f t="shared" si="74"/>
        <v>2299301</v>
      </c>
      <c r="X177" s="80">
        <f t="shared" si="74"/>
        <v>3463756</v>
      </c>
    </row>
    <row r="178" spans="2:24" ht="22.5" x14ac:dyDescent="0.25">
      <c r="B178" s="15" t="s">
        <v>7</v>
      </c>
      <c r="C178" s="79" t="s">
        <v>6</v>
      </c>
      <c r="D178" s="126"/>
      <c r="E178" s="25" t="s">
        <v>5</v>
      </c>
      <c r="F178" s="25" t="s">
        <v>11</v>
      </c>
      <c r="G178" s="25" t="s">
        <v>10</v>
      </c>
      <c r="H178" s="12" t="s">
        <v>4</v>
      </c>
      <c r="I178" s="79" t="s">
        <v>3</v>
      </c>
      <c r="J178" s="161" t="s">
        <v>32</v>
      </c>
      <c r="K178" s="160" t="s">
        <v>65</v>
      </c>
      <c r="L178" s="159"/>
      <c r="M178" s="158"/>
      <c r="N178" s="158"/>
      <c r="O178" s="59"/>
      <c r="P178" s="62">
        <v>321</v>
      </c>
      <c r="Q178" s="60" t="s">
        <v>18</v>
      </c>
      <c r="R178" s="156">
        <v>11</v>
      </c>
      <c r="S178" s="28">
        <f t="shared" si="74"/>
        <v>0</v>
      </c>
      <c r="T178" s="30">
        <f t="shared" si="74"/>
        <v>0</v>
      </c>
      <c r="U178" s="28">
        <f t="shared" si="74"/>
        <v>6250</v>
      </c>
      <c r="V178" s="30">
        <f t="shared" si="74"/>
        <v>0</v>
      </c>
      <c r="W178" s="29">
        <f t="shared" si="74"/>
        <v>6250</v>
      </c>
      <c r="X178" s="28">
        <f t="shared" si="74"/>
        <v>6250</v>
      </c>
    </row>
    <row r="179" spans="2:24" ht="22.5" x14ac:dyDescent="0.25">
      <c r="B179" s="15" t="s">
        <v>7</v>
      </c>
      <c r="C179" s="79" t="s">
        <v>6</v>
      </c>
      <c r="D179" s="126"/>
      <c r="E179" s="25" t="s">
        <v>5</v>
      </c>
      <c r="F179" s="25" t="s">
        <v>11</v>
      </c>
      <c r="G179" s="25" t="s">
        <v>10</v>
      </c>
      <c r="H179" s="12" t="s">
        <v>4</v>
      </c>
      <c r="I179" s="79" t="s">
        <v>3</v>
      </c>
      <c r="J179" s="161" t="s">
        <v>32</v>
      </c>
      <c r="K179" s="160" t="s">
        <v>65</v>
      </c>
      <c r="L179" s="159"/>
      <c r="M179" s="158"/>
      <c r="N179" s="158"/>
      <c r="O179" s="59"/>
      <c r="P179" s="159">
        <v>323</v>
      </c>
      <c r="Q179" s="32" t="s">
        <v>9</v>
      </c>
      <c r="R179" s="156">
        <v>11</v>
      </c>
      <c r="S179" s="28">
        <f t="shared" ref="S179:X179" si="75">S184+S185</f>
        <v>0</v>
      </c>
      <c r="T179" s="30">
        <f t="shared" si="75"/>
        <v>0</v>
      </c>
      <c r="U179" s="28">
        <f t="shared" si="75"/>
        <v>587500</v>
      </c>
      <c r="V179" s="30">
        <f t="shared" si="75"/>
        <v>0</v>
      </c>
      <c r="W179" s="29">
        <f t="shared" si="75"/>
        <v>937500</v>
      </c>
      <c r="X179" s="28">
        <f t="shared" si="75"/>
        <v>540000</v>
      </c>
    </row>
    <row r="180" spans="2:24" ht="22.5" x14ac:dyDescent="0.25">
      <c r="B180" s="15" t="s">
        <v>7</v>
      </c>
      <c r="C180" s="79" t="s">
        <v>6</v>
      </c>
      <c r="D180" s="126"/>
      <c r="E180" s="25" t="s">
        <v>5</v>
      </c>
      <c r="F180" s="25" t="s">
        <v>11</v>
      </c>
      <c r="G180" s="25" t="s">
        <v>10</v>
      </c>
      <c r="H180" s="12" t="s">
        <v>4</v>
      </c>
      <c r="I180" s="79" t="s">
        <v>3</v>
      </c>
      <c r="J180" s="161" t="s">
        <v>32</v>
      </c>
      <c r="K180" s="160" t="s">
        <v>65</v>
      </c>
      <c r="L180" s="159"/>
      <c r="M180" s="158"/>
      <c r="N180" s="158"/>
      <c r="O180" s="59"/>
      <c r="P180" s="159">
        <v>422</v>
      </c>
      <c r="Q180" s="132" t="s">
        <v>24</v>
      </c>
      <c r="R180" s="156">
        <v>11</v>
      </c>
      <c r="S180" s="28">
        <f t="shared" ref="S180:X180" si="76">S186+S187</f>
        <v>0</v>
      </c>
      <c r="T180" s="30">
        <f t="shared" si="76"/>
        <v>0</v>
      </c>
      <c r="U180" s="28">
        <f t="shared" si="76"/>
        <v>443750</v>
      </c>
      <c r="V180" s="30">
        <f t="shared" si="76"/>
        <v>0</v>
      </c>
      <c r="W180" s="29">
        <f t="shared" si="76"/>
        <v>0</v>
      </c>
      <c r="X180" s="28">
        <f t="shared" si="76"/>
        <v>0</v>
      </c>
    </row>
    <row r="181" spans="2:24" ht="22.5" x14ac:dyDescent="0.25">
      <c r="B181" s="15" t="s">
        <v>7</v>
      </c>
      <c r="C181" s="79" t="s">
        <v>6</v>
      </c>
      <c r="D181" s="126"/>
      <c r="E181" s="25" t="s">
        <v>5</v>
      </c>
      <c r="F181" s="25" t="s">
        <v>11</v>
      </c>
      <c r="G181" s="25" t="s">
        <v>10</v>
      </c>
      <c r="H181" s="12" t="s">
        <v>4</v>
      </c>
      <c r="I181" s="79" t="s">
        <v>3</v>
      </c>
      <c r="J181" s="161" t="s">
        <v>32</v>
      </c>
      <c r="K181" s="160" t="s">
        <v>65</v>
      </c>
      <c r="L181" s="159"/>
      <c r="M181" s="158"/>
      <c r="N181" s="158"/>
      <c r="O181" s="59"/>
      <c r="P181" s="159">
        <v>426</v>
      </c>
      <c r="Q181" s="132" t="s">
        <v>59</v>
      </c>
      <c r="R181" s="156">
        <v>11</v>
      </c>
      <c r="S181" s="28">
        <f t="shared" ref="S181:X182" si="77">S188</f>
        <v>0</v>
      </c>
      <c r="T181" s="30">
        <f t="shared" si="77"/>
        <v>0</v>
      </c>
      <c r="U181" s="28">
        <f t="shared" si="77"/>
        <v>187500</v>
      </c>
      <c r="V181" s="30">
        <f t="shared" si="77"/>
        <v>0</v>
      </c>
      <c r="W181" s="29">
        <f t="shared" si="77"/>
        <v>0</v>
      </c>
      <c r="X181" s="28">
        <f t="shared" si="77"/>
        <v>0</v>
      </c>
    </row>
    <row r="182" spans="2:24" ht="22.5" x14ac:dyDescent="0.25">
      <c r="B182" s="15" t="s">
        <v>7</v>
      </c>
      <c r="C182" s="79" t="s">
        <v>6</v>
      </c>
      <c r="D182" s="126"/>
      <c r="E182" s="25" t="s">
        <v>5</v>
      </c>
      <c r="F182" s="25" t="s">
        <v>11</v>
      </c>
      <c r="G182" s="25" t="s">
        <v>10</v>
      </c>
      <c r="H182" s="12" t="s">
        <v>4</v>
      </c>
      <c r="I182" s="79" t="s">
        <v>3</v>
      </c>
      <c r="J182" s="161" t="s">
        <v>32</v>
      </c>
      <c r="K182" s="160" t="s">
        <v>65</v>
      </c>
      <c r="L182" s="159"/>
      <c r="M182" s="158"/>
      <c r="N182" s="158"/>
      <c r="O182" s="59"/>
      <c r="P182" s="158">
        <v>431</v>
      </c>
      <c r="Q182" s="157" t="s">
        <v>67</v>
      </c>
      <c r="R182" s="156">
        <v>11</v>
      </c>
      <c r="S182" s="28">
        <f t="shared" si="77"/>
        <v>1137816</v>
      </c>
      <c r="T182" s="30">
        <f t="shared" si="77"/>
        <v>1437816</v>
      </c>
      <c r="U182" s="28">
        <f t="shared" si="77"/>
        <v>781250</v>
      </c>
      <c r="V182" s="30">
        <f t="shared" si="77"/>
        <v>1437816</v>
      </c>
      <c r="W182" s="29">
        <f t="shared" si="77"/>
        <v>2299301</v>
      </c>
      <c r="X182" s="28">
        <f t="shared" si="77"/>
        <v>3463756</v>
      </c>
    </row>
    <row r="183" spans="2:24" x14ac:dyDescent="0.25">
      <c r="B183" s="15" t="s">
        <v>7</v>
      </c>
      <c r="C183" s="14" t="s">
        <v>6</v>
      </c>
      <c r="D183" s="13"/>
      <c r="E183" s="25" t="s">
        <v>5</v>
      </c>
      <c r="F183" s="14"/>
      <c r="G183" s="14"/>
      <c r="H183" s="12" t="s">
        <v>4</v>
      </c>
      <c r="I183" s="14" t="s">
        <v>3</v>
      </c>
      <c r="J183" s="152" t="s">
        <v>32</v>
      </c>
      <c r="K183" s="149" t="s">
        <v>65</v>
      </c>
      <c r="L183" s="151">
        <v>3</v>
      </c>
      <c r="M183" s="150">
        <v>2</v>
      </c>
      <c r="N183" s="150">
        <v>1</v>
      </c>
      <c r="O183" s="155">
        <v>3</v>
      </c>
      <c r="P183" s="154">
        <v>321</v>
      </c>
      <c r="Q183" s="153" t="s">
        <v>15</v>
      </c>
      <c r="R183" s="89">
        <v>11</v>
      </c>
      <c r="S183" s="16"/>
      <c r="T183" s="18"/>
      <c r="U183" s="16">
        <v>6250</v>
      </c>
      <c r="V183" s="18"/>
      <c r="W183" s="17">
        <v>6250</v>
      </c>
      <c r="X183" s="16">
        <v>6250</v>
      </c>
    </row>
    <row r="184" spans="2:24" x14ac:dyDescent="0.25">
      <c r="B184" s="15" t="s">
        <v>7</v>
      </c>
      <c r="C184" s="14" t="s">
        <v>6</v>
      </c>
      <c r="D184" s="13"/>
      <c r="E184" s="25" t="s">
        <v>5</v>
      </c>
      <c r="F184" s="14"/>
      <c r="G184" s="14"/>
      <c r="H184" s="12" t="s">
        <v>4</v>
      </c>
      <c r="I184" s="14" t="s">
        <v>3</v>
      </c>
      <c r="J184" s="152" t="s">
        <v>32</v>
      </c>
      <c r="K184" s="149" t="s">
        <v>65</v>
      </c>
      <c r="L184" s="151">
        <v>3</v>
      </c>
      <c r="M184" s="150">
        <v>2</v>
      </c>
      <c r="N184" s="150">
        <v>3</v>
      </c>
      <c r="O184" s="155">
        <v>3</v>
      </c>
      <c r="P184" s="154">
        <v>323</v>
      </c>
      <c r="Q184" s="153" t="s">
        <v>37</v>
      </c>
      <c r="R184" s="89">
        <v>11</v>
      </c>
      <c r="S184" s="16"/>
      <c r="T184" s="18"/>
      <c r="U184" s="16">
        <v>6250</v>
      </c>
      <c r="V184" s="18"/>
      <c r="W184" s="17">
        <v>6250</v>
      </c>
      <c r="X184" s="16">
        <v>6250</v>
      </c>
    </row>
    <row r="185" spans="2:24" x14ac:dyDescent="0.25">
      <c r="B185" s="15" t="s">
        <v>7</v>
      </c>
      <c r="C185" s="14" t="s">
        <v>6</v>
      </c>
      <c r="D185" s="13"/>
      <c r="E185" s="25" t="s">
        <v>5</v>
      </c>
      <c r="F185" s="14"/>
      <c r="G185" s="14"/>
      <c r="H185" s="12" t="s">
        <v>4</v>
      </c>
      <c r="I185" s="14" t="s">
        <v>3</v>
      </c>
      <c r="J185" s="152" t="s">
        <v>32</v>
      </c>
      <c r="K185" s="149" t="s">
        <v>65</v>
      </c>
      <c r="L185" s="151">
        <v>3</v>
      </c>
      <c r="M185" s="150">
        <v>2</v>
      </c>
      <c r="N185" s="150">
        <v>3</v>
      </c>
      <c r="O185" s="155">
        <v>8</v>
      </c>
      <c r="P185" s="154">
        <v>323</v>
      </c>
      <c r="Q185" s="153" t="s">
        <v>0</v>
      </c>
      <c r="R185" s="89">
        <v>11</v>
      </c>
      <c r="S185" s="16"/>
      <c r="T185" s="18"/>
      <c r="U185" s="16">
        <v>581250</v>
      </c>
      <c r="V185" s="18"/>
      <c r="W185" s="17">
        <v>931250</v>
      </c>
      <c r="X185" s="16">
        <v>533750</v>
      </c>
    </row>
    <row r="186" spans="2:24" x14ac:dyDescent="0.25">
      <c r="B186" s="15" t="s">
        <v>7</v>
      </c>
      <c r="C186" s="14" t="s">
        <v>6</v>
      </c>
      <c r="D186" s="13"/>
      <c r="E186" s="25" t="s">
        <v>5</v>
      </c>
      <c r="F186" s="14"/>
      <c r="G186" s="14"/>
      <c r="H186" s="12" t="s">
        <v>4</v>
      </c>
      <c r="I186" s="14" t="s">
        <v>3</v>
      </c>
      <c r="J186" s="152" t="s">
        <v>32</v>
      </c>
      <c r="K186" s="149" t="s">
        <v>65</v>
      </c>
      <c r="L186" s="151">
        <v>4</v>
      </c>
      <c r="M186" s="150">
        <v>2</v>
      </c>
      <c r="N186" s="150">
        <v>2</v>
      </c>
      <c r="O186" s="155">
        <v>1</v>
      </c>
      <c r="P186" s="154">
        <v>422</v>
      </c>
      <c r="Q186" s="153" t="s">
        <v>22</v>
      </c>
      <c r="R186" s="89">
        <v>11</v>
      </c>
      <c r="S186" s="16"/>
      <c r="T186" s="18"/>
      <c r="U186" s="16">
        <v>221875</v>
      </c>
      <c r="V186" s="18"/>
      <c r="W186" s="17">
        <v>0</v>
      </c>
      <c r="X186" s="16">
        <v>0</v>
      </c>
    </row>
    <row r="187" spans="2:24" x14ac:dyDescent="0.25">
      <c r="B187" s="15" t="s">
        <v>7</v>
      </c>
      <c r="C187" s="14" t="s">
        <v>6</v>
      </c>
      <c r="D187" s="13"/>
      <c r="E187" s="25" t="s">
        <v>5</v>
      </c>
      <c r="F187" s="14"/>
      <c r="G187" s="14"/>
      <c r="H187" s="12" t="s">
        <v>4</v>
      </c>
      <c r="I187" s="14" t="s">
        <v>3</v>
      </c>
      <c r="J187" s="152" t="s">
        <v>32</v>
      </c>
      <c r="K187" s="149" t="s">
        <v>65</v>
      </c>
      <c r="L187" s="151">
        <v>4</v>
      </c>
      <c r="M187" s="150">
        <v>2</v>
      </c>
      <c r="N187" s="150">
        <v>2</v>
      </c>
      <c r="O187" s="155">
        <v>5</v>
      </c>
      <c r="P187" s="154">
        <v>422</v>
      </c>
      <c r="Q187" s="153" t="s">
        <v>44</v>
      </c>
      <c r="R187" s="89">
        <v>11</v>
      </c>
      <c r="S187" s="16"/>
      <c r="T187" s="18"/>
      <c r="U187" s="16">
        <v>221875</v>
      </c>
      <c r="V187" s="18"/>
      <c r="W187" s="17">
        <v>0</v>
      </c>
      <c r="X187" s="16">
        <v>0</v>
      </c>
    </row>
    <row r="188" spans="2:24" x14ac:dyDescent="0.25">
      <c r="B188" s="15" t="s">
        <v>7</v>
      </c>
      <c r="C188" s="14" t="s">
        <v>6</v>
      </c>
      <c r="D188" s="13"/>
      <c r="E188" s="25" t="s">
        <v>5</v>
      </c>
      <c r="F188" s="14"/>
      <c r="G188" s="14"/>
      <c r="H188" s="12" t="s">
        <v>4</v>
      </c>
      <c r="I188" s="14" t="s">
        <v>3</v>
      </c>
      <c r="J188" s="152" t="s">
        <v>32</v>
      </c>
      <c r="K188" s="149" t="s">
        <v>65</v>
      </c>
      <c r="L188" s="151">
        <v>4</v>
      </c>
      <c r="M188" s="150">
        <v>2</v>
      </c>
      <c r="N188" s="150">
        <v>6</v>
      </c>
      <c r="O188" s="155">
        <v>2</v>
      </c>
      <c r="P188" s="154">
        <v>426</v>
      </c>
      <c r="Q188" s="153" t="s">
        <v>57</v>
      </c>
      <c r="R188" s="89">
        <v>11</v>
      </c>
      <c r="S188" s="16"/>
      <c r="T188" s="18"/>
      <c r="U188" s="16">
        <v>187500</v>
      </c>
      <c r="V188" s="18"/>
      <c r="W188" s="17">
        <v>0</v>
      </c>
      <c r="X188" s="16">
        <v>0</v>
      </c>
    </row>
    <row r="189" spans="2:24" x14ac:dyDescent="0.25">
      <c r="B189" s="15" t="s">
        <v>7</v>
      </c>
      <c r="C189" s="14" t="s">
        <v>6</v>
      </c>
      <c r="D189" s="13"/>
      <c r="E189" s="25" t="s">
        <v>5</v>
      </c>
      <c r="F189" s="14"/>
      <c r="G189" s="14"/>
      <c r="H189" s="12" t="s">
        <v>4</v>
      </c>
      <c r="I189" s="14" t="s">
        <v>3</v>
      </c>
      <c r="J189" s="152" t="s">
        <v>32</v>
      </c>
      <c r="K189" s="149" t="s">
        <v>65</v>
      </c>
      <c r="L189" s="151">
        <v>4</v>
      </c>
      <c r="M189" s="150">
        <v>3</v>
      </c>
      <c r="N189" s="150">
        <v>1</v>
      </c>
      <c r="O189" s="150">
        <v>2</v>
      </c>
      <c r="P189" s="149">
        <v>431</v>
      </c>
      <c r="Q189" s="148" t="s">
        <v>64</v>
      </c>
      <c r="R189" s="89">
        <v>11</v>
      </c>
      <c r="S189" s="16">
        <v>1137816</v>
      </c>
      <c r="T189" s="18">
        <f>1937816-500000</f>
        <v>1437816</v>
      </c>
      <c r="U189" s="16">
        <v>781250</v>
      </c>
      <c r="V189" s="18">
        <f>1937816-500000</f>
        <v>1437816</v>
      </c>
      <c r="W189" s="17">
        <v>2299301</v>
      </c>
      <c r="X189" s="16">
        <v>3463756</v>
      </c>
    </row>
    <row r="190" spans="2:24" ht="22.5" x14ac:dyDescent="0.25">
      <c r="B190" s="15" t="s">
        <v>7</v>
      </c>
      <c r="C190" s="79" t="s">
        <v>6</v>
      </c>
      <c r="D190" s="13"/>
      <c r="E190" s="25" t="s">
        <v>5</v>
      </c>
      <c r="F190" s="25" t="s">
        <v>11</v>
      </c>
      <c r="G190" s="25" t="s">
        <v>10</v>
      </c>
      <c r="H190" s="12" t="s">
        <v>4</v>
      </c>
      <c r="I190" s="11" t="s">
        <v>3</v>
      </c>
      <c r="J190" s="147" t="s">
        <v>32</v>
      </c>
      <c r="K190" s="138" t="s">
        <v>61</v>
      </c>
      <c r="L190" s="142"/>
      <c r="M190" s="142"/>
      <c r="N190" s="142"/>
      <c r="O190" s="142"/>
      <c r="P190" s="142" t="s">
        <v>14</v>
      </c>
      <c r="Q190" s="136" t="s">
        <v>63</v>
      </c>
      <c r="R190" s="90">
        <v>11</v>
      </c>
      <c r="S190" s="114">
        <f t="shared" ref="S190:X190" si="78">SUM(S195:S196)</f>
        <v>200545</v>
      </c>
      <c r="T190" s="116">
        <f t="shared" si="78"/>
        <v>238901</v>
      </c>
      <c r="U190" s="114">
        <f t="shared" si="78"/>
        <v>199084</v>
      </c>
      <c r="V190" s="116">
        <f t="shared" si="78"/>
        <v>238901</v>
      </c>
      <c r="W190" s="115">
        <f t="shared" si="78"/>
        <v>170000</v>
      </c>
      <c r="X190" s="114">
        <f t="shared" si="78"/>
        <v>170000</v>
      </c>
    </row>
    <row r="191" spans="2:24" ht="22.5" x14ac:dyDescent="0.25">
      <c r="B191" s="15" t="s">
        <v>7</v>
      </c>
      <c r="C191" s="79" t="s">
        <v>6</v>
      </c>
      <c r="D191" s="13"/>
      <c r="E191" s="25" t="s">
        <v>5</v>
      </c>
      <c r="F191" s="25" t="s">
        <v>11</v>
      </c>
      <c r="G191" s="25" t="s">
        <v>10</v>
      </c>
      <c r="H191" s="12" t="s">
        <v>4</v>
      </c>
      <c r="I191" s="11" t="s">
        <v>3</v>
      </c>
      <c r="J191" s="146" t="s">
        <v>32</v>
      </c>
      <c r="K191" s="101" t="s">
        <v>61</v>
      </c>
      <c r="L191" s="103"/>
      <c r="M191" s="103"/>
      <c r="N191" s="103"/>
      <c r="O191" s="103"/>
      <c r="P191" s="101">
        <v>32</v>
      </c>
      <c r="Q191" s="41" t="s">
        <v>12</v>
      </c>
      <c r="R191" s="90">
        <v>11</v>
      </c>
      <c r="S191" s="38">
        <f t="shared" ref="S191:X194" si="79">S193</f>
        <v>0</v>
      </c>
      <c r="T191" s="40">
        <f t="shared" si="79"/>
        <v>39817</v>
      </c>
      <c r="U191" s="38">
        <f t="shared" si="79"/>
        <v>0</v>
      </c>
      <c r="V191" s="40">
        <f t="shared" si="79"/>
        <v>39817</v>
      </c>
      <c r="W191" s="39">
        <f t="shared" si="79"/>
        <v>0</v>
      </c>
      <c r="X191" s="38">
        <f t="shared" si="79"/>
        <v>0</v>
      </c>
    </row>
    <row r="192" spans="2:24" ht="22.5" x14ac:dyDescent="0.25">
      <c r="B192" s="15" t="s">
        <v>7</v>
      </c>
      <c r="C192" s="79" t="s">
        <v>6</v>
      </c>
      <c r="D192" s="13"/>
      <c r="E192" s="25" t="s">
        <v>5</v>
      </c>
      <c r="F192" s="25" t="s">
        <v>11</v>
      </c>
      <c r="G192" s="25" t="s">
        <v>10</v>
      </c>
      <c r="H192" s="12" t="s">
        <v>4</v>
      </c>
      <c r="I192" s="11" t="s">
        <v>3</v>
      </c>
      <c r="J192" s="146" t="s">
        <v>32</v>
      </c>
      <c r="K192" s="101" t="s">
        <v>61</v>
      </c>
      <c r="L192" s="103"/>
      <c r="M192" s="103"/>
      <c r="N192" s="103"/>
      <c r="O192" s="103"/>
      <c r="P192" s="101">
        <v>42</v>
      </c>
      <c r="Q192" s="41" t="s">
        <v>25</v>
      </c>
      <c r="R192" s="90">
        <v>11</v>
      </c>
      <c r="S192" s="38">
        <f t="shared" si="79"/>
        <v>200545</v>
      </c>
      <c r="T192" s="40">
        <f t="shared" si="79"/>
        <v>199084</v>
      </c>
      <c r="U192" s="38">
        <f t="shared" si="79"/>
        <v>199084</v>
      </c>
      <c r="V192" s="40">
        <f t="shared" si="79"/>
        <v>199084</v>
      </c>
      <c r="W192" s="39">
        <f t="shared" si="79"/>
        <v>170000</v>
      </c>
      <c r="X192" s="38">
        <f t="shared" si="79"/>
        <v>170000</v>
      </c>
    </row>
    <row r="193" spans="2:24" ht="22.5" x14ac:dyDescent="0.25">
      <c r="B193" s="15" t="s">
        <v>7</v>
      </c>
      <c r="C193" s="79" t="s">
        <v>6</v>
      </c>
      <c r="D193" s="13"/>
      <c r="E193" s="25" t="s">
        <v>5</v>
      </c>
      <c r="F193" s="25" t="s">
        <v>11</v>
      </c>
      <c r="G193" s="25" t="s">
        <v>10</v>
      </c>
      <c r="H193" s="12" t="s">
        <v>4</v>
      </c>
      <c r="I193" s="11" t="s">
        <v>3</v>
      </c>
      <c r="J193" s="37" t="s">
        <v>32</v>
      </c>
      <c r="K193" s="77" t="s">
        <v>61</v>
      </c>
      <c r="L193" s="135"/>
      <c r="M193" s="135"/>
      <c r="N193" s="135"/>
      <c r="O193" s="134"/>
      <c r="P193" s="135">
        <v>323</v>
      </c>
      <c r="Q193" s="132" t="s">
        <v>9</v>
      </c>
      <c r="R193" s="90">
        <v>11</v>
      </c>
      <c r="S193" s="28">
        <f t="shared" si="79"/>
        <v>0</v>
      </c>
      <c r="T193" s="30">
        <f t="shared" si="79"/>
        <v>39817</v>
      </c>
      <c r="U193" s="28">
        <f t="shared" si="79"/>
        <v>0</v>
      </c>
      <c r="V193" s="30">
        <f t="shared" si="79"/>
        <v>39817</v>
      </c>
      <c r="W193" s="29">
        <f t="shared" si="79"/>
        <v>0</v>
      </c>
      <c r="X193" s="28">
        <f t="shared" si="79"/>
        <v>0</v>
      </c>
    </row>
    <row r="194" spans="2:24" ht="22.5" x14ac:dyDescent="0.25">
      <c r="B194" s="15" t="s">
        <v>7</v>
      </c>
      <c r="C194" s="79" t="s">
        <v>6</v>
      </c>
      <c r="D194" s="13"/>
      <c r="E194" s="25" t="s">
        <v>5</v>
      </c>
      <c r="F194" s="25" t="s">
        <v>11</v>
      </c>
      <c r="G194" s="25" t="s">
        <v>10</v>
      </c>
      <c r="H194" s="12" t="s">
        <v>4</v>
      </c>
      <c r="I194" s="11" t="s">
        <v>3</v>
      </c>
      <c r="J194" s="37" t="s">
        <v>32</v>
      </c>
      <c r="K194" s="77" t="s">
        <v>61</v>
      </c>
      <c r="L194" s="135"/>
      <c r="M194" s="135"/>
      <c r="N194" s="135"/>
      <c r="O194" s="145"/>
      <c r="P194" s="135">
        <v>423</v>
      </c>
      <c r="Q194" s="132" t="s">
        <v>62</v>
      </c>
      <c r="R194" s="90">
        <v>11</v>
      </c>
      <c r="S194" s="28">
        <f t="shared" si="79"/>
        <v>200545</v>
      </c>
      <c r="T194" s="30">
        <f t="shared" si="79"/>
        <v>199084</v>
      </c>
      <c r="U194" s="28">
        <f t="shared" si="79"/>
        <v>199084</v>
      </c>
      <c r="V194" s="30">
        <f t="shared" si="79"/>
        <v>199084</v>
      </c>
      <c r="W194" s="29">
        <f t="shared" si="79"/>
        <v>170000</v>
      </c>
      <c r="X194" s="28">
        <f t="shared" si="79"/>
        <v>170000</v>
      </c>
    </row>
    <row r="195" spans="2:24" ht="15.75" customHeight="1" x14ac:dyDescent="0.25">
      <c r="B195" s="15" t="s">
        <v>7</v>
      </c>
      <c r="C195" s="79" t="s">
        <v>6</v>
      </c>
      <c r="D195" s="13"/>
      <c r="E195" s="25" t="s">
        <v>5</v>
      </c>
      <c r="F195" s="11"/>
      <c r="G195" s="11"/>
      <c r="H195" s="12" t="s">
        <v>4</v>
      </c>
      <c r="I195" s="11" t="s">
        <v>3</v>
      </c>
      <c r="J195" s="24" t="s">
        <v>32</v>
      </c>
      <c r="K195" s="72" t="s">
        <v>61</v>
      </c>
      <c r="L195" s="22">
        <v>3</v>
      </c>
      <c r="M195" s="22">
        <v>2</v>
      </c>
      <c r="N195" s="22">
        <v>3</v>
      </c>
      <c r="O195" s="22">
        <v>5</v>
      </c>
      <c r="P195" s="139">
        <v>323</v>
      </c>
      <c r="Q195" s="110" t="s">
        <v>58</v>
      </c>
      <c r="R195" s="124">
        <v>11</v>
      </c>
      <c r="S195" s="16">
        <v>0</v>
      </c>
      <c r="T195" s="18">
        <v>39817</v>
      </c>
      <c r="U195" s="16">
        <v>0</v>
      </c>
      <c r="V195" s="18">
        <v>39817</v>
      </c>
      <c r="W195" s="17">
        <v>0</v>
      </c>
      <c r="X195" s="16">
        <v>0</v>
      </c>
    </row>
    <row r="196" spans="2:24" ht="15" customHeight="1" x14ac:dyDescent="0.25">
      <c r="B196" s="15" t="s">
        <v>7</v>
      </c>
      <c r="C196" s="79" t="s">
        <v>6</v>
      </c>
      <c r="D196" s="13"/>
      <c r="E196" s="25" t="s">
        <v>5</v>
      </c>
      <c r="F196" s="11"/>
      <c r="G196" s="11"/>
      <c r="H196" s="12" t="s">
        <v>4</v>
      </c>
      <c r="I196" s="11" t="s">
        <v>3</v>
      </c>
      <c r="J196" s="24" t="s">
        <v>32</v>
      </c>
      <c r="K196" s="72" t="s">
        <v>61</v>
      </c>
      <c r="L196" s="22">
        <v>4</v>
      </c>
      <c r="M196" s="22">
        <v>2</v>
      </c>
      <c r="N196" s="22">
        <v>3</v>
      </c>
      <c r="O196" s="22">
        <v>1</v>
      </c>
      <c r="P196" s="139">
        <v>423</v>
      </c>
      <c r="Q196" s="110" t="s">
        <v>60</v>
      </c>
      <c r="R196" s="124">
        <v>11</v>
      </c>
      <c r="S196" s="16">
        <v>200545</v>
      </c>
      <c r="T196" s="18">
        <v>199084</v>
      </c>
      <c r="U196" s="16">
        <v>199084</v>
      </c>
      <c r="V196" s="18">
        <v>199084</v>
      </c>
      <c r="W196" s="17">
        <v>170000</v>
      </c>
      <c r="X196" s="16">
        <v>170000</v>
      </c>
    </row>
    <row r="197" spans="2:24" ht="22.5" x14ac:dyDescent="0.25">
      <c r="B197" s="15" t="s">
        <v>7</v>
      </c>
      <c r="C197" s="79" t="s">
        <v>6</v>
      </c>
      <c r="D197" s="123"/>
      <c r="E197" s="25" t="s">
        <v>5</v>
      </c>
      <c r="F197" s="25" t="s">
        <v>11</v>
      </c>
      <c r="G197" s="25" t="s">
        <v>10</v>
      </c>
      <c r="H197" s="12" t="s">
        <v>4</v>
      </c>
      <c r="I197" s="11" t="s">
        <v>3</v>
      </c>
      <c r="J197" s="138" t="s">
        <v>32</v>
      </c>
      <c r="K197" s="138" t="s">
        <v>54</v>
      </c>
      <c r="L197" s="142"/>
      <c r="M197" s="142"/>
      <c r="N197" s="142"/>
      <c r="O197" s="142"/>
      <c r="P197" s="142" t="s">
        <v>14</v>
      </c>
      <c r="Q197" s="136" t="s">
        <v>55</v>
      </c>
      <c r="R197" s="90">
        <v>11</v>
      </c>
      <c r="S197" s="114">
        <f t="shared" ref="S197:X197" si="80">SUM(S207:S212)</f>
        <v>2789414</v>
      </c>
      <c r="T197" s="116">
        <f t="shared" si="80"/>
        <v>3699791</v>
      </c>
      <c r="U197" s="114">
        <f t="shared" si="80"/>
        <v>3652707</v>
      </c>
      <c r="V197" s="116">
        <f t="shared" si="80"/>
        <v>3712291</v>
      </c>
      <c r="W197" s="115">
        <f t="shared" si="80"/>
        <v>4158582</v>
      </c>
      <c r="X197" s="114">
        <f t="shared" si="80"/>
        <v>4026202</v>
      </c>
    </row>
    <row r="198" spans="2:24" ht="22.5" x14ac:dyDescent="0.25">
      <c r="B198" s="15" t="s">
        <v>7</v>
      </c>
      <c r="C198" s="79" t="s">
        <v>6</v>
      </c>
      <c r="D198" s="123"/>
      <c r="E198" s="25" t="s">
        <v>5</v>
      </c>
      <c r="F198" s="25" t="s">
        <v>11</v>
      </c>
      <c r="G198" s="25" t="s">
        <v>10</v>
      </c>
      <c r="H198" s="12" t="s">
        <v>4</v>
      </c>
      <c r="I198" s="11" t="s">
        <v>3</v>
      </c>
      <c r="J198" s="101" t="s">
        <v>32</v>
      </c>
      <c r="K198" s="101" t="s">
        <v>54</v>
      </c>
      <c r="L198" s="103"/>
      <c r="M198" s="103"/>
      <c r="N198" s="103"/>
      <c r="O198" s="103"/>
      <c r="P198" s="101">
        <v>32</v>
      </c>
      <c r="Q198" s="41" t="s">
        <v>12</v>
      </c>
      <c r="R198" s="90">
        <v>11</v>
      </c>
      <c r="S198" s="38">
        <f t="shared" ref="S198:X199" si="81">S202</f>
        <v>922674</v>
      </c>
      <c r="T198" s="40">
        <f t="shared" si="81"/>
        <v>1858119</v>
      </c>
      <c r="U198" s="38">
        <f t="shared" si="81"/>
        <v>2328750</v>
      </c>
      <c r="V198" s="40">
        <f t="shared" si="81"/>
        <v>1858119</v>
      </c>
      <c r="W198" s="39">
        <f t="shared" si="81"/>
        <v>2646250</v>
      </c>
      <c r="X198" s="38">
        <f t="shared" si="81"/>
        <v>2744180</v>
      </c>
    </row>
    <row r="199" spans="2:24" ht="22.5" x14ac:dyDescent="0.25">
      <c r="B199" s="15" t="s">
        <v>7</v>
      </c>
      <c r="C199" s="79" t="s">
        <v>6</v>
      </c>
      <c r="D199" s="123"/>
      <c r="E199" s="25" t="s">
        <v>5</v>
      </c>
      <c r="F199" s="25" t="s">
        <v>11</v>
      </c>
      <c r="G199" s="25" t="s">
        <v>10</v>
      </c>
      <c r="H199" s="12" t="s">
        <v>4</v>
      </c>
      <c r="I199" s="11" t="s">
        <v>3</v>
      </c>
      <c r="J199" s="101" t="s">
        <v>32</v>
      </c>
      <c r="K199" s="101" t="s">
        <v>54</v>
      </c>
      <c r="L199" s="103"/>
      <c r="M199" s="103"/>
      <c r="N199" s="103"/>
      <c r="O199" s="103"/>
      <c r="P199" s="101">
        <v>41</v>
      </c>
      <c r="Q199" s="41" t="s">
        <v>49</v>
      </c>
      <c r="R199" s="90">
        <v>11</v>
      </c>
      <c r="S199" s="38">
        <f t="shared" si="81"/>
        <v>546336</v>
      </c>
      <c r="T199" s="40">
        <f t="shared" si="81"/>
        <v>929060</v>
      </c>
      <c r="U199" s="38">
        <f t="shared" si="81"/>
        <v>205685</v>
      </c>
      <c r="V199" s="40">
        <f t="shared" si="81"/>
        <v>929060</v>
      </c>
      <c r="W199" s="39">
        <f t="shared" si="81"/>
        <v>412810</v>
      </c>
      <c r="X199" s="38">
        <f t="shared" si="81"/>
        <v>186250</v>
      </c>
    </row>
    <row r="200" spans="2:24" ht="22.5" x14ac:dyDescent="0.25">
      <c r="B200" s="15" t="s">
        <v>7</v>
      </c>
      <c r="C200" s="79" t="s">
        <v>6</v>
      </c>
      <c r="D200" s="123"/>
      <c r="E200" s="25" t="s">
        <v>5</v>
      </c>
      <c r="F200" s="25" t="s">
        <v>11</v>
      </c>
      <c r="G200" s="25" t="s">
        <v>10</v>
      </c>
      <c r="H200" s="12" t="s">
        <v>4</v>
      </c>
      <c r="I200" s="11" t="s">
        <v>3</v>
      </c>
      <c r="J200" s="101" t="s">
        <v>32</v>
      </c>
      <c r="K200" s="101" t="s">
        <v>54</v>
      </c>
      <c r="L200" s="103"/>
      <c r="M200" s="103"/>
      <c r="N200" s="103"/>
      <c r="O200" s="103"/>
      <c r="P200" s="101">
        <v>42</v>
      </c>
      <c r="Q200" s="41" t="s">
        <v>25</v>
      </c>
      <c r="R200" s="90">
        <v>11</v>
      </c>
      <c r="S200" s="38">
        <f t="shared" ref="S200:X200" si="82">S204+S205</f>
        <v>1307132</v>
      </c>
      <c r="T200" s="40">
        <f t="shared" si="82"/>
        <v>886067</v>
      </c>
      <c r="U200" s="38">
        <f t="shared" si="82"/>
        <v>1105000</v>
      </c>
      <c r="V200" s="40">
        <f t="shared" si="82"/>
        <v>898567</v>
      </c>
      <c r="W200" s="39">
        <f t="shared" si="82"/>
        <v>1086250</v>
      </c>
      <c r="X200" s="38">
        <f t="shared" si="82"/>
        <v>1082500</v>
      </c>
    </row>
    <row r="201" spans="2:24" ht="22.5" x14ac:dyDescent="0.25">
      <c r="B201" s="15" t="s">
        <v>7</v>
      </c>
      <c r="C201" s="79" t="s">
        <v>6</v>
      </c>
      <c r="D201" s="123"/>
      <c r="E201" s="25" t="s">
        <v>5</v>
      </c>
      <c r="F201" s="25" t="s">
        <v>11</v>
      </c>
      <c r="G201" s="25" t="s">
        <v>10</v>
      </c>
      <c r="H201" s="12" t="s">
        <v>4</v>
      </c>
      <c r="I201" s="11" t="s">
        <v>3</v>
      </c>
      <c r="J201" s="101" t="s">
        <v>32</v>
      </c>
      <c r="K201" s="101" t="s">
        <v>54</v>
      </c>
      <c r="L201" s="103"/>
      <c r="M201" s="103"/>
      <c r="N201" s="103"/>
      <c r="O201" s="103"/>
      <c r="P201" s="101">
        <v>45</v>
      </c>
      <c r="Q201" s="113" t="s">
        <v>42</v>
      </c>
      <c r="R201" s="90">
        <v>11</v>
      </c>
      <c r="S201" s="38">
        <f t="shared" ref="S201:X201" si="83">S206</f>
        <v>13272</v>
      </c>
      <c r="T201" s="40">
        <f t="shared" si="83"/>
        <v>26545</v>
      </c>
      <c r="U201" s="38">
        <f t="shared" si="83"/>
        <v>13272</v>
      </c>
      <c r="V201" s="40">
        <f t="shared" si="83"/>
        <v>26545</v>
      </c>
      <c r="W201" s="39">
        <f t="shared" si="83"/>
        <v>13272</v>
      </c>
      <c r="X201" s="38">
        <f t="shared" si="83"/>
        <v>13272</v>
      </c>
    </row>
    <row r="202" spans="2:24" ht="22.5" x14ac:dyDescent="0.25">
      <c r="B202" s="15" t="s">
        <v>7</v>
      </c>
      <c r="C202" s="79" t="s">
        <v>6</v>
      </c>
      <c r="D202" s="123"/>
      <c r="E202" s="25" t="s">
        <v>5</v>
      </c>
      <c r="F202" s="25" t="s">
        <v>11</v>
      </c>
      <c r="G202" s="25" t="s">
        <v>10</v>
      </c>
      <c r="H202" s="12" t="s">
        <v>4</v>
      </c>
      <c r="I202" s="11" t="s">
        <v>3</v>
      </c>
      <c r="J202" s="37" t="s">
        <v>32</v>
      </c>
      <c r="K202" s="77" t="s">
        <v>54</v>
      </c>
      <c r="L202" s="135"/>
      <c r="M202" s="135"/>
      <c r="N202" s="135"/>
      <c r="O202" s="134"/>
      <c r="P202" s="135">
        <v>323</v>
      </c>
      <c r="Q202" s="132" t="s">
        <v>9</v>
      </c>
      <c r="R202" s="90">
        <v>11</v>
      </c>
      <c r="S202" s="28">
        <f t="shared" ref="S202:X202" si="84">S208+S207</f>
        <v>922674</v>
      </c>
      <c r="T202" s="30">
        <f t="shared" si="84"/>
        <v>1858119</v>
      </c>
      <c r="U202" s="28">
        <f t="shared" si="84"/>
        <v>2328750</v>
      </c>
      <c r="V202" s="30">
        <f t="shared" si="84"/>
        <v>1858119</v>
      </c>
      <c r="W202" s="29">
        <f t="shared" si="84"/>
        <v>2646250</v>
      </c>
      <c r="X202" s="28">
        <f t="shared" si="84"/>
        <v>2744180</v>
      </c>
    </row>
    <row r="203" spans="2:24" ht="22.5" x14ac:dyDescent="0.25">
      <c r="B203" s="15" t="s">
        <v>7</v>
      </c>
      <c r="C203" s="79" t="s">
        <v>6</v>
      </c>
      <c r="D203" s="123"/>
      <c r="E203" s="25" t="s">
        <v>5</v>
      </c>
      <c r="F203" s="25" t="s">
        <v>11</v>
      </c>
      <c r="G203" s="25" t="s">
        <v>10</v>
      </c>
      <c r="H203" s="12" t="s">
        <v>4</v>
      </c>
      <c r="I203" s="11" t="s">
        <v>3</v>
      </c>
      <c r="J203" s="37" t="s">
        <v>32</v>
      </c>
      <c r="K203" s="77" t="s">
        <v>54</v>
      </c>
      <c r="L203" s="135"/>
      <c r="M203" s="135"/>
      <c r="N203" s="135"/>
      <c r="O203" s="145"/>
      <c r="P203" s="135">
        <v>412</v>
      </c>
      <c r="Q203" s="132" t="s">
        <v>48</v>
      </c>
      <c r="R203" s="90">
        <v>11</v>
      </c>
      <c r="S203" s="28">
        <f t="shared" ref="S203:X206" si="85">S209</f>
        <v>546336</v>
      </c>
      <c r="T203" s="30">
        <f t="shared" si="85"/>
        <v>929060</v>
      </c>
      <c r="U203" s="28">
        <f t="shared" si="85"/>
        <v>205685</v>
      </c>
      <c r="V203" s="30">
        <f t="shared" si="85"/>
        <v>929060</v>
      </c>
      <c r="W203" s="29">
        <f t="shared" si="85"/>
        <v>412810</v>
      </c>
      <c r="X203" s="28">
        <f t="shared" si="85"/>
        <v>186250</v>
      </c>
    </row>
    <row r="204" spans="2:24" ht="22.5" x14ac:dyDescent="0.25">
      <c r="B204" s="15" t="s">
        <v>7</v>
      </c>
      <c r="C204" s="79" t="s">
        <v>6</v>
      </c>
      <c r="D204" s="123"/>
      <c r="E204" s="25" t="s">
        <v>5</v>
      </c>
      <c r="F204" s="25" t="s">
        <v>11</v>
      </c>
      <c r="G204" s="25" t="s">
        <v>10</v>
      </c>
      <c r="H204" s="12" t="s">
        <v>4</v>
      </c>
      <c r="I204" s="11" t="s">
        <v>3</v>
      </c>
      <c r="J204" s="37" t="s">
        <v>32</v>
      </c>
      <c r="K204" s="77" t="s">
        <v>54</v>
      </c>
      <c r="L204" s="135"/>
      <c r="M204" s="135"/>
      <c r="N204" s="135"/>
      <c r="O204" s="145"/>
      <c r="P204" s="135">
        <v>422</v>
      </c>
      <c r="Q204" s="132" t="s">
        <v>24</v>
      </c>
      <c r="R204" s="90">
        <v>11</v>
      </c>
      <c r="S204" s="28">
        <f t="shared" si="85"/>
        <v>1275882</v>
      </c>
      <c r="T204" s="30">
        <f t="shared" si="85"/>
        <v>846250</v>
      </c>
      <c r="U204" s="28">
        <f t="shared" si="85"/>
        <v>927500</v>
      </c>
      <c r="V204" s="30">
        <f t="shared" si="85"/>
        <v>858750</v>
      </c>
      <c r="W204" s="29">
        <f t="shared" si="85"/>
        <v>1006250</v>
      </c>
      <c r="X204" s="28">
        <f t="shared" si="85"/>
        <v>1000000</v>
      </c>
    </row>
    <row r="205" spans="2:24" ht="22.5" x14ac:dyDescent="0.25">
      <c r="B205" s="15" t="s">
        <v>7</v>
      </c>
      <c r="C205" s="79" t="s">
        <v>6</v>
      </c>
      <c r="D205" s="123"/>
      <c r="E205" s="25" t="s">
        <v>5</v>
      </c>
      <c r="F205" s="25" t="s">
        <v>11</v>
      </c>
      <c r="G205" s="25" t="s">
        <v>10</v>
      </c>
      <c r="H205" s="12" t="s">
        <v>4</v>
      </c>
      <c r="I205" s="11" t="s">
        <v>3</v>
      </c>
      <c r="J205" s="37" t="s">
        <v>32</v>
      </c>
      <c r="K205" s="77" t="s">
        <v>54</v>
      </c>
      <c r="L205" s="135"/>
      <c r="M205" s="135"/>
      <c r="N205" s="135"/>
      <c r="O205" s="134"/>
      <c r="P205" s="135">
        <v>426</v>
      </c>
      <c r="Q205" s="132" t="s">
        <v>59</v>
      </c>
      <c r="R205" s="90">
        <v>11</v>
      </c>
      <c r="S205" s="28">
        <f t="shared" si="85"/>
        <v>31250</v>
      </c>
      <c r="T205" s="30">
        <f t="shared" si="85"/>
        <v>39817</v>
      </c>
      <c r="U205" s="28">
        <f t="shared" si="85"/>
        <v>177500</v>
      </c>
      <c r="V205" s="30">
        <f t="shared" si="85"/>
        <v>39817</v>
      </c>
      <c r="W205" s="29">
        <f t="shared" si="85"/>
        <v>80000</v>
      </c>
      <c r="X205" s="28">
        <f t="shared" si="85"/>
        <v>82500</v>
      </c>
    </row>
    <row r="206" spans="2:24" ht="22.5" x14ac:dyDescent="0.25">
      <c r="B206" s="15" t="s">
        <v>7</v>
      </c>
      <c r="C206" s="79" t="s">
        <v>6</v>
      </c>
      <c r="D206" s="123"/>
      <c r="E206" s="25" t="s">
        <v>5</v>
      </c>
      <c r="F206" s="25" t="s">
        <v>11</v>
      </c>
      <c r="G206" s="25" t="s">
        <v>10</v>
      </c>
      <c r="H206" s="12" t="s">
        <v>4</v>
      </c>
      <c r="I206" s="11" t="s">
        <v>3</v>
      </c>
      <c r="J206" s="37" t="s">
        <v>32</v>
      </c>
      <c r="K206" s="77" t="s">
        <v>54</v>
      </c>
      <c r="L206" s="135"/>
      <c r="M206" s="135"/>
      <c r="N206" s="135"/>
      <c r="O206" s="145"/>
      <c r="P206" s="135">
        <v>452</v>
      </c>
      <c r="Q206" s="132" t="s">
        <v>56</v>
      </c>
      <c r="R206" s="90">
        <v>11</v>
      </c>
      <c r="S206" s="28">
        <f t="shared" si="85"/>
        <v>13272</v>
      </c>
      <c r="T206" s="30">
        <f t="shared" si="85"/>
        <v>26545</v>
      </c>
      <c r="U206" s="28">
        <f t="shared" si="85"/>
        <v>13272</v>
      </c>
      <c r="V206" s="30">
        <f t="shared" si="85"/>
        <v>26545</v>
      </c>
      <c r="W206" s="29">
        <f t="shared" si="85"/>
        <v>13272</v>
      </c>
      <c r="X206" s="28">
        <f t="shared" si="85"/>
        <v>13272</v>
      </c>
    </row>
    <row r="207" spans="2:24" x14ac:dyDescent="0.25">
      <c r="B207" s="15" t="s">
        <v>7</v>
      </c>
      <c r="C207" s="14" t="s">
        <v>6</v>
      </c>
      <c r="D207" s="123"/>
      <c r="E207" s="25" t="s">
        <v>5</v>
      </c>
      <c r="F207" s="11"/>
      <c r="G207" s="11"/>
      <c r="H207" s="12" t="s">
        <v>4</v>
      </c>
      <c r="I207" s="11" t="s">
        <v>3</v>
      </c>
      <c r="J207" s="24" t="s">
        <v>32</v>
      </c>
      <c r="K207" s="72" t="s">
        <v>54</v>
      </c>
      <c r="L207" s="22">
        <v>3</v>
      </c>
      <c r="M207" s="22">
        <v>2</v>
      </c>
      <c r="N207" s="22">
        <v>3</v>
      </c>
      <c r="O207" s="22">
        <v>5</v>
      </c>
      <c r="P207" s="21">
        <v>323</v>
      </c>
      <c r="Q207" s="110" t="s">
        <v>58</v>
      </c>
      <c r="R207" s="89">
        <v>11</v>
      </c>
      <c r="S207" s="16"/>
      <c r="T207" s="18"/>
      <c r="U207" s="16">
        <v>567125</v>
      </c>
      <c r="V207" s="18"/>
      <c r="W207" s="17">
        <v>516250</v>
      </c>
      <c r="X207" s="16">
        <v>812500</v>
      </c>
    </row>
    <row r="208" spans="2:24" x14ac:dyDescent="0.25">
      <c r="B208" s="15" t="s">
        <v>7</v>
      </c>
      <c r="C208" s="14" t="s">
        <v>6</v>
      </c>
      <c r="D208" s="123"/>
      <c r="E208" s="25" t="s">
        <v>5</v>
      </c>
      <c r="F208" s="11"/>
      <c r="G208" s="11"/>
      <c r="H208" s="12" t="s">
        <v>4</v>
      </c>
      <c r="I208" s="11" t="s">
        <v>3</v>
      </c>
      <c r="J208" s="24" t="s">
        <v>32</v>
      </c>
      <c r="K208" s="72" t="s">
        <v>54</v>
      </c>
      <c r="L208" s="22">
        <v>3</v>
      </c>
      <c r="M208" s="22">
        <v>2</v>
      </c>
      <c r="N208" s="22">
        <v>3</v>
      </c>
      <c r="O208" s="22">
        <v>8</v>
      </c>
      <c r="P208" s="21">
        <v>323</v>
      </c>
      <c r="Q208" s="110" t="s">
        <v>0</v>
      </c>
      <c r="R208" s="89">
        <v>11</v>
      </c>
      <c r="S208" s="16">
        <v>922674</v>
      </c>
      <c r="T208" s="18">
        <v>1858119</v>
      </c>
      <c r="U208" s="16">
        <v>1761625</v>
      </c>
      <c r="V208" s="18">
        <v>1858119</v>
      </c>
      <c r="W208" s="17">
        <v>2130000</v>
      </c>
      <c r="X208" s="16">
        <v>1931680</v>
      </c>
    </row>
    <row r="209" spans="2:27" x14ac:dyDescent="0.25">
      <c r="B209" s="15" t="s">
        <v>7</v>
      </c>
      <c r="C209" s="14" t="s">
        <v>6</v>
      </c>
      <c r="D209" s="123"/>
      <c r="E209" s="25" t="s">
        <v>5</v>
      </c>
      <c r="F209" s="11"/>
      <c r="G209" s="11"/>
      <c r="H209" s="12" t="s">
        <v>4</v>
      </c>
      <c r="I209" s="11" t="s">
        <v>3</v>
      </c>
      <c r="J209" s="24" t="s">
        <v>32</v>
      </c>
      <c r="K209" s="72" t="s">
        <v>54</v>
      </c>
      <c r="L209" s="22">
        <v>4</v>
      </c>
      <c r="M209" s="22">
        <v>1</v>
      </c>
      <c r="N209" s="22">
        <v>2</v>
      </c>
      <c r="O209" s="22">
        <v>3</v>
      </c>
      <c r="P209" s="144">
        <v>412</v>
      </c>
      <c r="Q209" s="110" t="s">
        <v>46</v>
      </c>
      <c r="R209" s="89">
        <v>11</v>
      </c>
      <c r="S209" s="16">
        <v>546336</v>
      </c>
      <c r="T209" s="18">
        <v>929060</v>
      </c>
      <c r="U209" s="16">
        <v>205685</v>
      </c>
      <c r="V209" s="18">
        <v>929060</v>
      </c>
      <c r="W209" s="17">
        <v>412810</v>
      </c>
      <c r="X209" s="16">
        <v>186250</v>
      </c>
    </row>
    <row r="210" spans="2:27" x14ac:dyDescent="0.25">
      <c r="B210" s="15" t="s">
        <v>7</v>
      </c>
      <c r="C210" s="14" t="s">
        <v>6</v>
      </c>
      <c r="D210" s="123"/>
      <c r="E210" s="25" t="s">
        <v>5</v>
      </c>
      <c r="F210" s="11"/>
      <c r="G210" s="11"/>
      <c r="H210" s="12" t="s">
        <v>4</v>
      </c>
      <c r="I210" s="11" t="s">
        <v>3</v>
      </c>
      <c r="J210" s="24" t="s">
        <v>32</v>
      </c>
      <c r="K210" s="72" t="s">
        <v>54</v>
      </c>
      <c r="L210" s="22">
        <v>4</v>
      </c>
      <c r="M210" s="22">
        <v>2</v>
      </c>
      <c r="N210" s="22">
        <v>2</v>
      </c>
      <c r="O210" s="22">
        <v>1</v>
      </c>
      <c r="P210" s="21">
        <v>422</v>
      </c>
      <c r="Q210" s="70" t="s">
        <v>22</v>
      </c>
      <c r="R210" s="89">
        <v>11</v>
      </c>
      <c r="S210" s="16">
        <v>1275882</v>
      </c>
      <c r="T210" s="18">
        <v>846250</v>
      </c>
      <c r="U210" s="16">
        <v>927500</v>
      </c>
      <c r="V210" s="18">
        <v>858750</v>
      </c>
      <c r="W210" s="17">
        <v>1006250</v>
      </c>
      <c r="X210" s="16">
        <v>1000000</v>
      </c>
    </row>
    <row r="211" spans="2:27" x14ac:dyDescent="0.25">
      <c r="B211" s="15" t="s">
        <v>7</v>
      </c>
      <c r="C211" s="14" t="s">
        <v>6</v>
      </c>
      <c r="D211" s="123"/>
      <c r="E211" s="25" t="s">
        <v>5</v>
      </c>
      <c r="F211" s="11"/>
      <c r="G211" s="11"/>
      <c r="H211" s="12" t="s">
        <v>4</v>
      </c>
      <c r="I211" s="11" t="s">
        <v>3</v>
      </c>
      <c r="J211" s="24" t="s">
        <v>32</v>
      </c>
      <c r="K211" s="72" t="s">
        <v>54</v>
      </c>
      <c r="L211" s="22">
        <v>4</v>
      </c>
      <c r="M211" s="22">
        <v>2</v>
      </c>
      <c r="N211" s="22">
        <v>6</v>
      </c>
      <c r="O211" s="22">
        <v>2</v>
      </c>
      <c r="P211" s="139">
        <v>426</v>
      </c>
      <c r="Q211" s="54" t="s">
        <v>57</v>
      </c>
      <c r="R211" s="89">
        <v>11</v>
      </c>
      <c r="S211" s="16">
        <v>31250</v>
      </c>
      <c r="T211" s="18">
        <v>39817</v>
      </c>
      <c r="U211" s="16">
        <v>177500</v>
      </c>
      <c r="V211" s="18">
        <v>39817</v>
      </c>
      <c r="W211" s="17">
        <v>80000</v>
      </c>
      <c r="X211" s="16">
        <v>82500</v>
      </c>
    </row>
    <row r="212" spans="2:27" x14ac:dyDescent="0.25">
      <c r="B212" s="15" t="s">
        <v>7</v>
      </c>
      <c r="C212" s="14" t="s">
        <v>6</v>
      </c>
      <c r="D212" s="123"/>
      <c r="E212" s="25" t="s">
        <v>5</v>
      </c>
      <c r="F212" s="11"/>
      <c r="G212" s="11"/>
      <c r="H212" s="12" t="s">
        <v>4</v>
      </c>
      <c r="I212" s="11" t="s">
        <v>3</v>
      </c>
      <c r="J212" s="24" t="s">
        <v>32</v>
      </c>
      <c r="K212" s="72" t="s">
        <v>54</v>
      </c>
      <c r="L212" s="22">
        <v>4</v>
      </c>
      <c r="M212" s="22">
        <v>5</v>
      </c>
      <c r="N212" s="22">
        <v>2</v>
      </c>
      <c r="O212" s="22">
        <v>1</v>
      </c>
      <c r="P212" s="139">
        <v>452</v>
      </c>
      <c r="Q212" s="54" t="s">
        <v>56</v>
      </c>
      <c r="R212" s="89">
        <v>11</v>
      </c>
      <c r="S212" s="16">
        <v>13272</v>
      </c>
      <c r="T212" s="18">
        <v>26545</v>
      </c>
      <c r="U212" s="16">
        <v>13272</v>
      </c>
      <c r="V212" s="18">
        <v>26545</v>
      </c>
      <c r="W212" s="17">
        <v>13272</v>
      </c>
      <c r="X212" s="16">
        <v>13272</v>
      </c>
    </row>
    <row r="213" spans="2:27" ht="22.5" x14ac:dyDescent="0.25">
      <c r="B213" s="15" t="s">
        <v>7</v>
      </c>
      <c r="C213" s="79" t="s">
        <v>6</v>
      </c>
      <c r="D213" s="123"/>
      <c r="E213" s="25" t="s">
        <v>5</v>
      </c>
      <c r="F213" s="25" t="s">
        <v>11</v>
      </c>
      <c r="G213" s="25" t="s">
        <v>10</v>
      </c>
      <c r="H213" s="12" t="s">
        <v>4</v>
      </c>
      <c r="I213" s="11" t="s">
        <v>3</v>
      </c>
      <c r="J213" s="138" t="s">
        <v>32</v>
      </c>
      <c r="K213" s="143" t="s">
        <v>54</v>
      </c>
      <c r="L213" s="142"/>
      <c r="M213" s="142"/>
      <c r="N213" s="142"/>
      <c r="O213" s="142"/>
      <c r="P213" s="142" t="s">
        <v>14</v>
      </c>
      <c r="Q213" s="141" t="s">
        <v>55</v>
      </c>
      <c r="R213" s="95">
        <v>52</v>
      </c>
      <c r="S213" s="114">
        <f t="shared" ref="S213:X213" si="86">SUM(S218:S219)</f>
        <v>26544</v>
      </c>
      <c r="T213" s="116">
        <f t="shared" si="86"/>
        <v>26544</v>
      </c>
      <c r="U213" s="114">
        <f t="shared" si="86"/>
        <v>26544</v>
      </c>
      <c r="V213" s="116">
        <f t="shared" si="86"/>
        <v>26544</v>
      </c>
      <c r="W213" s="115">
        <f t="shared" si="86"/>
        <v>26544</v>
      </c>
      <c r="X213" s="114">
        <f t="shared" si="86"/>
        <v>26544</v>
      </c>
    </row>
    <row r="214" spans="2:27" ht="22.5" x14ac:dyDescent="0.25">
      <c r="B214" s="15" t="s">
        <v>7</v>
      </c>
      <c r="C214" s="79" t="s">
        <v>6</v>
      </c>
      <c r="D214" s="123"/>
      <c r="E214" s="25" t="s">
        <v>5</v>
      </c>
      <c r="F214" s="25" t="s">
        <v>11</v>
      </c>
      <c r="G214" s="25" t="s">
        <v>10</v>
      </c>
      <c r="H214" s="12" t="s">
        <v>4</v>
      </c>
      <c r="I214" s="11" t="s">
        <v>3</v>
      </c>
      <c r="J214" s="101" t="s">
        <v>32</v>
      </c>
      <c r="K214" s="140" t="s">
        <v>54</v>
      </c>
      <c r="L214" s="103"/>
      <c r="M214" s="103"/>
      <c r="N214" s="103"/>
      <c r="O214" s="103"/>
      <c r="P214" s="101">
        <v>32</v>
      </c>
      <c r="Q214" s="41" t="s">
        <v>12</v>
      </c>
      <c r="R214" s="95">
        <v>52</v>
      </c>
      <c r="S214" s="38">
        <f t="shared" ref="S214:X217" si="87">S216</f>
        <v>13272</v>
      </c>
      <c r="T214" s="40">
        <f t="shared" si="87"/>
        <v>13272</v>
      </c>
      <c r="U214" s="38">
        <f t="shared" si="87"/>
        <v>13272</v>
      </c>
      <c r="V214" s="40">
        <f t="shared" si="87"/>
        <v>13272</v>
      </c>
      <c r="W214" s="39">
        <f t="shared" si="87"/>
        <v>13272</v>
      </c>
      <c r="X214" s="38">
        <f t="shared" si="87"/>
        <v>13272</v>
      </c>
    </row>
    <row r="215" spans="2:27" ht="22.5" x14ac:dyDescent="0.25">
      <c r="B215" s="15" t="s">
        <v>7</v>
      </c>
      <c r="C215" s="79" t="s">
        <v>6</v>
      </c>
      <c r="D215" s="123"/>
      <c r="E215" s="25" t="s">
        <v>5</v>
      </c>
      <c r="F215" s="25" t="s">
        <v>11</v>
      </c>
      <c r="G215" s="25" t="s">
        <v>10</v>
      </c>
      <c r="H215" s="12" t="s">
        <v>4</v>
      </c>
      <c r="I215" s="11" t="s">
        <v>3</v>
      </c>
      <c r="J215" s="101" t="s">
        <v>32</v>
      </c>
      <c r="K215" s="140" t="s">
        <v>54</v>
      </c>
      <c r="L215" s="103"/>
      <c r="M215" s="103"/>
      <c r="N215" s="103"/>
      <c r="O215" s="103"/>
      <c r="P215" s="101">
        <v>41</v>
      </c>
      <c r="Q215" s="41" t="s">
        <v>49</v>
      </c>
      <c r="R215" s="95">
        <v>52</v>
      </c>
      <c r="S215" s="38">
        <f t="shared" si="87"/>
        <v>13272</v>
      </c>
      <c r="T215" s="40">
        <f t="shared" si="87"/>
        <v>13272</v>
      </c>
      <c r="U215" s="38">
        <f t="shared" si="87"/>
        <v>13272</v>
      </c>
      <c r="V215" s="40">
        <f t="shared" si="87"/>
        <v>13272</v>
      </c>
      <c r="W215" s="39">
        <f t="shared" si="87"/>
        <v>13272</v>
      </c>
      <c r="X215" s="38">
        <f t="shared" si="87"/>
        <v>13272</v>
      </c>
    </row>
    <row r="216" spans="2:27" ht="22.5" x14ac:dyDescent="0.25">
      <c r="B216" s="15" t="s">
        <v>7</v>
      </c>
      <c r="C216" s="79" t="s">
        <v>6</v>
      </c>
      <c r="D216" s="123"/>
      <c r="E216" s="25" t="s">
        <v>5</v>
      </c>
      <c r="F216" s="25" t="s">
        <v>11</v>
      </c>
      <c r="G216" s="25" t="s">
        <v>10</v>
      </c>
      <c r="H216" s="12" t="s">
        <v>4</v>
      </c>
      <c r="I216" s="11" t="s">
        <v>3</v>
      </c>
      <c r="J216" s="37" t="s">
        <v>32</v>
      </c>
      <c r="K216" s="77" t="s">
        <v>54</v>
      </c>
      <c r="L216" s="135"/>
      <c r="M216" s="135"/>
      <c r="N216" s="135"/>
      <c r="O216" s="134"/>
      <c r="P216" s="133">
        <v>323</v>
      </c>
      <c r="Q216" s="132" t="s">
        <v>9</v>
      </c>
      <c r="R216" s="95">
        <v>52</v>
      </c>
      <c r="S216" s="28">
        <f t="shared" si="87"/>
        <v>13272</v>
      </c>
      <c r="T216" s="30">
        <f t="shared" si="87"/>
        <v>13272</v>
      </c>
      <c r="U216" s="28">
        <f t="shared" si="87"/>
        <v>13272</v>
      </c>
      <c r="V216" s="30">
        <f t="shared" si="87"/>
        <v>13272</v>
      </c>
      <c r="W216" s="29">
        <f t="shared" si="87"/>
        <v>13272</v>
      </c>
      <c r="X216" s="28">
        <f t="shared" si="87"/>
        <v>13272</v>
      </c>
    </row>
    <row r="217" spans="2:27" ht="22.5" x14ac:dyDescent="0.25">
      <c r="B217" s="15" t="s">
        <v>7</v>
      </c>
      <c r="C217" s="79" t="s">
        <v>6</v>
      </c>
      <c r="D217" s="123"/>
      <c r="E217" s="25" t="s">
        <v>5</v>
      </c>
      <c r="F217" s="25" t="s">
        <v>11</v>
      </c>
      <c r="G217" s="25" t="s">
        <v>10</v>
      </c>
      <c r="H217" s="12" t="s">
        <v>4</v>
      </c>
      <c r="I217" s="11" t="s">
        <v>3</v>
      </c>
      <c r="J217" s="37" t="s">
        <v>32</v>
      </c>
      <c r="K217" s="77" t="s">
        <v>54</v>
      </c>
      <c r="L217" s="135"/>
      <c r="M217" s="135"/>
      <c r="N217" s="135"/>
      <c r="O217" s="134"/>
      <c r="P217" s="133">
        <v>412</v>
      </c>
      <c r="Q217" s="132" t="s">
        <v>48</v>
      </c>
      <c r="R217" s="95">
        <v>52</v>
      </c>
      <c r="S217" s="28">
        <f t="shared" si="87"/>
        <v>13272</v>
      </c>
      <c r="T217" s="30">
        <f t="shared" si="87"/>
        <v>13272</v>
      </c>
      <c r="U217" s="28">
        <f t="shared" si="87"/>
        <v>13272</v>
      </c>
      <c r="V217" s="30">
        <f t="shared" si="87"/>
        <v>13272</v>
      </c>
      <c r="W217" s="29">
        <f t="shared" si="87"/>
        <v>13272</v>
      </c>
      <c r="X217" s="28">
        <f t="shared" si="87"/>
        <v>13272</v>
      </c>
    </row>
    <row r="218" spans="2:27" x14ac:dyDescent="0.25">
      <c r="B218" s="15" t="s">
        <v>7</v>
      </c>
      <c r="C218" s="14" t="s">
        <v>6</v>
      </c>
      <c r="D218" s="123"/>
      <c r="E218" s="25" t="s">
        <v>5</v>
      </c>
      <c r="F218" s="11"/>
      <c r="G218" s="11"/>
      <c r="H218" s="12" t="s">
        <v>4</v>
      </c>
      <c r="I218" s="11" t="s">
        <v>3</v>
      </c>
      <c r="J218" s="24" t="s">
        <v>32</v>
      </c>
      <c r="K218" s="139" t="s">
        <v>54</v>
      </c>
      <c r="L218" s="22">
        <v>3</v>
      </c>
      <c r="M218" s="22">
        <v>2</v>
      </c>
      <c r="N218" s="22">
        <v>3</v>
      </c>
      <c r="O218" s="22">
        <v>8</v>
      </c>
      <c r="P218" s="21">
        <v>323</v>
      </c>
      <c r="Q218" s="54" t="s">
        <v>0</v>
      </c>
      <c r="R218" s="71">
        <v>52</v>
      </c>
      <c r="S218" s="16">
        <v>13272</v>
      </c>
      <c r="T218" s="18">
        <v>13272</v>
      </c>
      <c r="U218" s="16">
        <v>13272</v>
      </c>
      <c r="V218" s="18">
        <v>13272</v>
      </c>
      <c r="W218" s="17">
        <v>13272</v>
      </c>
      <c r="X218" s="16">
        <v>13272</v>
      </c>
    </row>
    <row r="219" spans="2:27" x14ac:dyDescent="0.25">
      <c r="B219" s="15" t="s">
        <v>7</v>
      </c>
      <c r="C219" s="14" t="s">
        <v>6</v>
      </c>
      <c r="D219" s="123"/>
      <c r="E219" s="25" t="s">
        <v>5</v>
      </c>
      <c r="F219" s="11"/>
      <c r="G219" s="11"/>
      <c r="H219" s="12" t="s">
        <v>4</v>
      </c>
      <c r="I219" s="11" t="s">
        <v>3</v>
      </c>
      <c r="J219" s="24" t="s">
        <v>32</v>
      </c>
      <c r="K219" s="139" t="s">
        <v>54</v>
      </c>
      <c r="L219" s="22">
        <v>4</v>
      </c>
      <c r="M219" s="22">
        <v>1</v>
      </c>
      <c r="N219" s="22">
        <v>2</v>
      </c>
      <c r="O219" s="22">
        <v>3</v>
      </c>
      <c r="P219" s="72">
        <v>412</v>
      </c>
      <c r="Q219" s="110" t="s">
        <v>46</v>
      </c>
      <c r="R219" s="71">
        <v>52</v>
      </c>
      <c r="S219" s="16">
        <v>13272</v>
      </c>
      <c r="T219" s="18">
        <v>13272</v>
      </c>
      <c r="U219" s="16">
        <v>13272</v>
      </c>
      <c r="V219" s="18">
        <v>13272</v>
      </c>
      <c r="W219" s="17">
        <v>13272</v>
      </c>
      <c r="X219" s="16">
        <v>13272</v>
      </c>
    </row>
    <row r="220" spans="2:27" ht="22.5" x14ac:dyDescent="0.25">
      <c r="B220" s="15" t="s">
        <v>7</v>
      </c>
      <c r="C220" s="79" t="s">
        <v>6</v>
      </c>
      <c r="D220" s="123"/>
      <c r="E220" s="25" t="s">
        <v>5</v>
      </c>
      <c r="F220" s="25" t="s">
        <v>11</v>
      </c>
      <c r="G220" s="25" t="s">
        <v>10</v>
      </c>
      <c r="H220" s="12" t="s">
        <v>4</v>
      </c>
      <c r="I220" s="11" t="s">
        <v>3</v>
      </c>
      <c r="J220" s="138" t="s">
        <v>32</v>
      </c>
      <c r="K220" s="138" t="s">
        <v>54</v>
      </c>
      <c r="L220" s="137"/>
      <c r="M220" s="137"/>
      <c r="N220" s="137"/>
      <c r="O220" s="137"/>
      <c r="P220" s="137" t="s">
        <v>14</v>
      </c>
      <c r="Q220" s="136" t="s">
        <v>55</v>
      </c>
      <c r="R220" s="131">
        <v>61</v>
      </c>
      <c r="S220" s="114">
        <f>SUM(S223:S223)</f>
        <v>66362</v>
      </c>
      <c r="T220" s="116">
        <f>SUM(T223:T223)</f>
        <v>66362</v>
      </c>
      <c r="U220" s="114">
        <f>SUM(U223)</f>
        <v>66362</v>
      </c>
      <c r="V220" s="116">
        <f>SUM(V223:V223)</f>
        <v>66362</v>
      </c>
      <c r="W220" s="115">
        <f>SUM(W223)</f>
        <v>66362</v>
      </c>
      <c r="X220" s="114">
        <f>SUM(X223)</f>
        <v>66362</v>
      </c>
    </row>
    <row r="221" spans="2:27" ht="22.5" x14ac:dyDescent="0.25">
      <c r="B221" s="15" t="s">
        <v>7</v>
      </c>
      <c r="C221" s="79" t="s">
        <v>6</v>
      </c>
      <c r="D221" s="123"/>
      <c r="E221" s="25" t="s">
        <v>5</v>
      </c>
      <c r="F221" s="25" t="s">
        <v>11</v>
      </c>
      <c r="G221" s="25" t="s">
        <v>10</v>
      </c>
      <c r="H221" s="12" t="s">
        <v>4</v>
      </c>
      <c r="I221" s="11" t="s">
        <v>3</v>
      </c>
      <c r="J221" s="101" t="s">
        <v>32</v>
      </c>
      <c r="K221" s="101" t="s">
        <v>54</v>
      </c>
      <c r="L221" s="103"/>
      <c r="M221" s="103"/>
      <c r="N221" s="103"/>
      <c r="O221" s="102"/>
      <c r="P221" s="101">
        <v>32</v>
      </c>
      <c r="Q221" s="113" t="s">
        <v>12</v>
      </c>
      <c r="R221" s="131">
        <v>61</v>
      </c>
      <c r="S221" s="38">
        <f t="shared" ref="S221:X222" si="88">S222</f>
        <v>66362</v>
      </c>
      <c r="T221" s="40">
        <f t="shared" si="88"/>
        <v>66362</v>
      </c>
      <c r="U221" s="38">
        <f t="shared" si="88"/>
        <v>66362</v>
      </c>
      <c r="V221" s="40">
        <f t="shared" si="88"/>
        <v>66362</v>
      </c>
      <c r="W221" s="39">
        <f t="shared" si="88"/>
        <v>66362</v>
      </c>
      <c r="X221" s="38">
        <f t="shared" si="88"/>
        <v>66362</v>
      </c>
    </row>
    <row r="222" spans="2:27" ht="22.5" x14ac:dyDescent="0.25">
      <c r="B222" s="15" t="s">
        <v>7</v>
      </c>
      <c r="C222" s="79" t="s">
        <v>6</v>
      </c>
      <c r="D222" s="123"/>
      <c r="E222" s="25" t="s">
        <v>5</v>
      </c>
      <c r="F222" s="25" t="s">
        <v>11</v>
      </c>
      <c r="G222" s="25" t="s">
        <v>10</v>
      </c>
      <c r="H222" s="12" t="s">
        <v>4</v>
      </c>
      <c r="I222" s="11" t="s">
        <v>3</v>
      </c>
      <c r="J222" s="37" t="s">
        <v>32</v>
      </c>
      <c r="K222" s="77" t="s">
        <v>54</v>
      </c>
      <c r="L222" s="135"/>
      <c r="M222" s="135"/>
      <c r="N222" s="135"/>
      <c r="O222" s="134"/>
      <c r="P222" s="133">
        <v>323</v>
      </c>
      <c r="Q222" s="132" t="s">
        <v>9</v>
      </c>
      <c r="R222" s="131">
        <v>61</v>
      </c>
      <c r="S222" s="28">
        <f t="shared" si="88"/>
        <v>66362</v>
      </c>
      <c r="T222" s="30">
        <f t="shared" si="88"/>
        <v>66362</v>
      </c>
      <c r="U222" s="28">
        <f t="shared" si="88"/>
        <v>66362</v>
      </c>
      <c r="V222" s="30">
        <f t="shared" si="88"/>
        <v>66362</v>
      </c>
      <c r="W222" s="29">
        <f t="shared" si="88"/>
        <v>66362</v>
      </c>
      <c r="X222" s="28">
        <f t="shared" si="88"/>
        <v>66362</v>
      </c>
    </row>
    <row r="223" spans="2:27" x14ac:dyDescent="0.25">
      <c r="B223" s="15" t="s">
        <v>7</v>
      </c>
      <c r="C223" s="14" t="s">
        <v>6</v>
      </c>
      <c r="D223" s="123"/>
      <c r="E223" s="25" t="s">
        <v>5</v>
      </c>
      <c r="F223" s="11"/>
      <c r="G223" s="11"/>
      <c r="H223" s="12" t="s">
        <v>4</v>
      </c>
      <c r="I223" s="11" t="s">
        <v>3</v>
      </c>
      <c r="J223" s="24" t="s">
        <v>32</v>
      </c>
      <c r="K223" s="72" t="s">
        <v>54</v>
      </c>
      <c r="L223" s="22">
        <v>3</v>
      </c>
      <c r="M223" s="22">
        <v>2</v>
      </c>
      <c r="N223" s="22">
        <v>3</v>
      </c>
      <c r="O223" s="22">
        <v>8</v>
      </c>
      <c r="P223" s="21">
        <v>323</v>
      </c>
      <c r="Q223" s="110" t="s">
        <v>0</v>
      </c>
      <c r="R223" s="130">
        <v>61</v>
      </c>
      <c r="S223" s="16">
        <v>66362</v>
      </c>
      <c r="T223" s="18">
        <v>66362</v>
      </c>
      <c r="U223" s="16">
        <v>66362</v>
      </c>
      <c r="V223" s="18">
        <v>66362</v>
      </c>
      <c r="W223" s="17">
        <v>66362</v>
      </c>
      <c r="X223" s="16">
        <v>66362</v>
      </c>
      <c r="Y223" s="1">
        <v>-2090889</v>
      </c>
      <c r="Z223" s="1">
        <v>-6776677</v>
      </c>
      <c r="AA223" s="1">
        <v>-7962457</v>
      </c>
    </row>
    <row r="224" spans="2:27" ht="38.25" x14ac:dyDescent="0.25">
      <c r="B224" s="15" t="s">
        <v>7</v>
      </c>
      <c r="C224" s="79" t="s">
        <v>6</v>
      </c>
      <c r="D224" s="126"/>
      <c r="E224" s="25" t="s">
        <v>5</v>
      </c>
      <c r="F224" s="25" t="s">
        <v>11</v>
      </c>
      <c r="G224" s="25" t="s">
        <v>10</v>
      </c>
      <c r="H224" s="12" t="s">
        <v>4</v>
      </c>
      <c r="I224" s="11" t="s">
        <v>3</v>
      </c>
      <c r="J224" s="121" t="s">
        <v>32</v>
      </c>
      <c r="K224" s="121" t="s">
        <v>50</v>
      </c>
      <c r="L224" s="119"/>
      <c r="M224" s="119"/>
      <c r="N224" s="119"/>
      <c r="O224" s="119"/>
      <c r="P224" s="119" t="s">
        <v>14</v>
      </c>
      <c r="Q224" s="129" t="s">
        <v>53</v>
      </c>
      <c r="R224" s="90">
        <v>11</v>
      </c>
      <c r="S224" s="114">
        <f t="shared" ref="S224:X224" si="89">SUM(S230:S236)</f>
        <v>1623881</v>
      </c>
      <c r="T224" s="116">
        <f t="shared" si="89"/>
        <v>1037154</v>
      </c>
      <c r="U224" s="114">
        <f t="shared" si="89"/>
        <v>1019136</v>
      </c>
      <c r="V224" s="116">
        <f t="shared" si="89"/>
        <v>1037154</v>
      </c>
      <c r="W224" s="115">
        <f t="shared" si="89"/>
        <v>814136</v>
      </c>
      <c r="X224" s="114">
        <f t="shared" si="89"/>
        <v>825386</v>
      </c>
    </row>
    <row r="225" spans="2:24" ht="22.5" x14ac:dyDescent="0.25">
      <c r="B225" s="15" t="s">
        <v>7</v>
      </c>
      <c r="C225" s="79" t="s">
        <v>6</v>
      </c>
      <c r="D225" s="126"/>
      <c r="E225" s="25" t="s">
        <v>5</v>
      </c>
      <c r="F225" s="25" t="s">
        <v>11</v>
      </c>
      <c r="G225" s="25" t="s">
        <v>10</v>
      </c>
      <c r="H225" s="12" t="s">
        <v>4</v>
      </c>
      <c r="I225" s="11" t="s">
        <v>3</v>
      </c>
      <c r="J225" s="42" t="s">
        <v>32</v>
      </c>
      <c r="K225" s="42" t="s">
        <v>50</v>
      </c>
      <c r="L225" s="43"/>
      <c r="M225" s="43"/>
      <c r="N225" s="43"/>
      <c r="O225" s="43"/>
      <c r="P225" s="42">
        <v>32</v>
      </c>
      <c r="Q225" s="41" t="s">
        <v>12</v>
      </c>
      <c r="R225" s="90">
        <v>11</v>
      </c>
      <c r="S225" s="38">
        <f t="shared" ref="S225:X225" si="90">S227</f>
        <v>46545</v>
      </c>
      <c r="T225" s="40">
        <f t="shared" si="90"/>
        <v>46545</v>
      </c>
      <c r="U225" s="38">
        <f t="shared" si="90"/>
        <v>35000</v>
      </c>
      <c r="V225" s="40">
        <f t="shared" si="90"/>
        <v>46545</v>
      </c>
      <c r="W225" s="39">
        <f t="shared" si="90"/>
        <v>35000</v>
      </c>
      <c r="X225" s="38">
        <f t="shared" si="90"/>
        <v>35000</v>
      </c>
    </row>
    <row r="226" spans="2:24" ht="22.5" x14ac:dyDescent="0.25">
      <c r="B226" s="15" t="s">
        <v>7</v>
      </c>
      <c r="C226" s="79" t="s">
        <v>6</v>
      </c>
      <c r="D226" s="126"/>
      <c r="E226" s="25" t="s">
        <v>5</v>
      </c>
      <c r="F226" s="25" t="s">
        <v>11</v>
      </c>
      <c r="G226" s="25" t="s">
        <v>10</v>
      </c>
      <c r="H226" s="12" t="s">
        <v>4</v>
      </c>
      <c r="I226" s="11" t="s">
        <v>3</v>
      </c>
      <c r="J226" s="42" t="s">
        <v>32</v>
      </c>
      <c r="K226" s="42" t="s">
        <v>50</v>
      </c>
      <c r="L226" s="43"/>
      <c r="M226" s="43"/>
      <c r="N226" s="43"/>
      <c r="O226" s="43"/>
      <c r="P226" s="42">
        <v>42</v>
      </c>
      <c r="Q226" s="41" t="s">
        <v>25</v>
      </c>
      <c r="R226" s="90">
        <v>11</v>
      </c>
      <c r="S226" s="38">
        <f t="shared" ref="S226:X226" si="91">S228+S229</f>
        <v>1577336</v>
      </c>
      <c r="T226" s="40">
        <f t="shared" si="91"/>
        <v>990609</v>
      </c>
      <c r="U226" s="38">
        <f t="shared" si="91"/>
        <v>984136</v>
      </c>
      <c r="V226" s="40">
        <f t="shared" si="91"/>
        <v>990609</v>
      </c>
      <c r="W226" s="39">
        <f t="shared" si="91"/>
        <v>779136</v>
      </c>
      <c r="X226" s="38">
        <f t="shared" si="91"/>
        <v>790386</v>
      </c>
    </row>
    <row r="227" spans="2:24" ht="22.5" x14ac:dyDescent="0.25">
      <c r="B227" s="15" t="s">
        <v>7</v>
      </c>
      <c r="C227" s="79" t="s">
        <v>6</v>
      </c>
      <c r="D227" s="126"/>
      <c r="E227" s="25" t="s">
        <v>5</v>
      </c>
      <c r="F227" s="25" t="s">
        <v>11</v>
      </c>
      <c r="G227" s="25" t="s">
        <v>10</v>
      </c>
      <c r="H227" s="12" t="s">
        <v>4</v>
      </c>
      <c r="I227" s="11" t="s">
        <v>3</v>
      </c>
      <c r="J227" s="128" t="s">
        <v>32</v>
      </c>
      <c r="K227" s="128" t="s">
        <v>50</v>
      </c>
      <c r="L227" s="33"/>
      <c r="M227" s="33"/>
      <c r="N227" s="33"/>
      <c r="O227" s="59"/>
      <c r="P227" s="33">
        <v>323</v>
      </c>
      <c r="Q227" s="127" t="s">
        <v>9</v>
      </c>
      <c r="R227" s="90">
        <v>11</v>
      </c>
      <c r="S227" s="28">
        <f t="shared" ref="S227:X227" si="92">S230</f>
        <v>46545</v>
      </c>
      <c r="T227" s="30">
        <f t="shared" si="92"/>
        <v>46545</v>
      </c>
      <c r="U227" s="28">
        <f t="shared" si="92"/>
        <v>35000</v>
      </c>
      <c r="V227" s="30">
        <f t="shared" si="92"/>
        <v>46545</v>
      </c>
      <c r="W227" s="29">
        <f t="shared" si="92"/>
        <v>35000</v>
      </c>
      <c r="X227" s="28">
        <f t="shared" si="92"/>
        <v>35000</v>
      </c>
    </row>
    <row r="228" spans="2:24" ht="15" customHeight="1" x14ac:dyDescent="0.25">
      <c r="B228" s="15" t="s">
        <v>7</v>
      </c>
      <c r="C228" s="79" t="s">
        <v>6</v>
      </c>
      <c r="D228" s="126"/>
      <c r="E228" s="25" t="s">
        <v>5</v>
      </c>
      <c r="F228" s="25" t="s">
        <v>11</v>
      </c>
      <c r="G228" s="25" t="s">
        <v>10</v>
      </c>
      <c r="H228" s="12" t="s">
        <v>4</v>
      </c>
      <c r="I228" s="11" t="s">
        <v>3</v>
      </c>
      <c r="J228" s="128" t="s">
        <v>32</v>
      </c>
      <c r="K228" s="128" t="s">
        <v>50</v>
      </c>
      <c r="L228" s="33"/>
      <c r="M228" s="33"/>
      <c r="N228" s="33"/>
      <c r="O228" s="34"/>
      <c r="P228" s="33">
        <v>421</v>
      </c>
      <c r="Q228" s="127" t="s">
        <v>47</v>
      </c>
      <c r="R228" s="90">
        <v>11</v>
      </c>
      <c r="S228" s="28">
        <f t="shared" ref="S228:X228" si="93">S231+S232</f>
        <v>1431250</v>
      </c>
      <c r="T228" s="30">
        <f t="shared" si="93"/>
        <v>831250</v>
      </c>
      <c r="U228" s="28">
        <f t="shared" si="93"/>
        <v>736250</v>
      </c>
      <c r="V228" s="30">
        <f t="shared" si="93"/>
        <v>831250</v>
      </c>
      <c r="W228" s="29">
        <f t="shared" si="93"/>
        <v>631250</v>
      </c>
      <c r="X228" s="28">
        <f t="shared" si="93"/>
        <v>637500</v>
      </c>
    </row>
    <row r="229" spans="2:24" ht="15" customHeight="1" x14ac:dyDescent="0.25">
      <c r="B229" s="15" t="s">
        <v>7</v>
      </c>
      <c r="C229" s="79" t="s">
        <v>6</v>
      </c>
      <c r="D229" s="126"/>
      <c r="E229" s="25" t="s">
        <v>5</v>
      </c>
      <c r="F229" s="25" t="s">
        <v>11</v>
      </c>
      <c r="G229" s="25" t="s">
        <v>10</v>
      </c>
      <c r="H229" s="12" t="s">
        <v>4</v>
      </c>
      <c r="I229" s="11" t="s">
        <v>3</v>
      </c>
      <c r="J229" s="128" t="s">
        <v>32</v>
      </c>
      <c r="K229" s="128" t="s">
        <v>50</v>
      </c>
      <c r="L229" s="33"/>
      <c r="M229" s="33"/>
      <c r="N229" s="33"/>
      <c r="O229" s="34"/>
      <c r="P229" s="33">
        <v>422</v>
      </c>
      <c r="Q229" s="127" t="s">
        <v>24</v>
      </c>
      <c r="R229" s="90">
        <v>11</v>
      </c>
      <c r="S229" s="28">
        <f t="shared" ref="S229:X229" si="94">S233+S234+S235+S236</f>
        <v>146086</v>
      </c>
      <c r="T229" s="30">
        <f t="shared" si="94"/>
        <v>159359</v>
      </c>
      <c r="U229" s="28">
        <f t="shared" si="94"/>
        <v>247886</v>
      </c>
      <c r="V229" s="30">
        <f t="shared" si="94"/>
        <v>159359</v>
      </c>
      <c r="W229" s="29">
        <f t="shared" si="94"/>
        <v>147886</v>
      </c>
      <c r="X229" s="28">
        <f t="shared" si="94"/>
        <v>152886</v>
      </c>
    </row>
    <row r="230" spans="2:24" ht="15" customHeight="1" x14ac:dyDescent="0.25">
      <c r="B230" s="15" t="s">
        <v>7</v>
      </c>
      <c r="C230" s="79" t="s">
        <v>6</v>
      </c>
      <c r="D230" s="126"/>
      <c r="E230" s="25" t="s">
        <v>5</v>
      </c>
      <c r="F230" s="25"/>
      <c r="G230" s="25"/>
      <c r="H230" s="12" t="s">
        <v>4</v>
      </c>
      <c r="I230" s="11" t="s">
        <v>3</v>
      </c>
      <c r="J230" s="125" t="s">
        <v>32</v>
      </c>
      <c r="K230" s="125" t="s">
        <v>50</v>
      </c>
      <c r="L230" s="22">
        <v>3</v>
      </c>
      <c r="M230" s="22">
        <v>2</v>
      </c>
      <c r="N230" s="22">
        <v>3</v>
      </c>
      <c r="O230" s="108">
        <v>7</v>
      </c>
      <c r="P230" s="22">
        <v>323</v>
      </c>
      <c r="Q230" s="110" t="s">
        <v>8</v>
      </c>
      <c r="R230" s="124">
        <v>11</v>
      </c>
      <c r="S230" s="16">
        <v>46545</v>
      </c>
      <c r="T230" s="18">
        <v>46545</v>
      </c>
      <c r="U230" s="16">
        <v>35000</v>
      </c>
      <c r="V230" s="18">
        <v>46545</v>
      </c>
      <c r="W230" s="17">
        <v>35000</v>
      </c>
      <c r="X230" s="16">
        <v>35000</v>
      </c>
    </row>
    <row r="231" spans="2:24" ht="15" customHeight="1" x14ac:dyDescent="0.25">
      <c r="B231" s="15" t="s">
        <v>7</v>
      </c>
      <c r="C231" s="14" t="s">
        <v>6</v>
      </c>
      <c r="D231" s="123"/>
      <c r="E231" s="25" t="s">
        <v>5</v>
      </c>
      <c r="F231" s="11"/>
      <c r="G231" s="11"/>
      <c r="H231" s="12" t="s">
        <v>4</v>
      </c>
      <c r="I231" s="11" t="s">
        <v>3</v>
      </c>
      <c r="J231" s="24" t="s">
        <v>32</v>
      </c>
      <c r="K231" s="72" t="s">
        <v>50</v>
      </c>
      <c r="L231" s="22">
        <v>4</v>
      </c>
      <c r="M231" s="22">
        <v>2</v>
      </c>
      <c r="N231" s="22">
        <v>1</v>
      </c>
      <c r="O231" s="22">
        <v>2</v>
      </c>
      <c r="P231" s="21">
        <v>421</v>
      </c>
      <c r="Q231" s="54" t="s">
        <v>45</v>
      </c>
      <c r="R231" s="89">
        <v>11</v>
      </c>
      <c r="S231" s="16">
        <v>1400000</v>
      </c>
      <c r="T231" s="18">
        <f>1300000-500000</f>
        <v>800000</v>
      </c>
      <c r="U231" s="16">
        <v>705000</v>
      </c>
      <c r="V231" s="18">
        <f>1300000-500000</f>
        <v>800000</v>
      </c>
      <c r="W231" s="17">
        <v>600000</v>
      </c>
      <c r="X231" s="16">
        <v>600000</v>
      </c>
    </row>
    <row r="232" spans="2:24" ht="15" customHeight="1" x14ac:dyDescent="0.25">
      <c r="B232" s="15" t="s">
        <v>7</v>
      </c>
      <c r="C232" s="14" t="s">
        <v>6</v>
      </c>
      <c r="D232" s="123"/>
      <c r="E232" s="25" t="s">
        <v>5</v>
      </c>
      <c r="F232" s="11"/>
      <c r="G232" s="11"/>
      <c r="H232" s="12" t="s">
        <v>4</v>
      </c>
      <c r="I232" s="11" t="s">
        <v>3</v>
      </c>
      <c r="J232" s="24" t="s">
        <v>32</v>
      </c>
      <c r="K232" s="72" t="s">
        <v>50</v>
      </c>
      <c r="L232" s="22">
        <v>4</v>
      </c>
      <c r="M232" s="22">
        <v>2</v>
      </c>
      <c r="N232" s="22">
        <v>1</v>
      </c>
      <c r="O232" s="22">
        <v>4</v>
      </c>
      <c r="P232" s="21">
        <v>421</v>
      </c>
      <c r="Q232" s="54" t="s">
        <v>52</v>
      </c>
      <c r="R232" s="89">
        <v>11</v>
      </c>
      <c r="S232" s="16">
        <v>31250</v>
      </c>
      <c r="T232" s="18">
        <v>31250</v>
      </c>
      <c r="U232" s="16">
        <v>31250</v>
      </c>
      <c r="V232" s="18">
        <v>31250</v>
      </c>
      <c r="W232" s="17">
        <v>31250</v>
      </c>
      <c r="X232" s="16">
        <v>37500</v>
      </c>
    </row>
    <row r="233" spans="2:24" ht="15" customHeight="1" x14ac:dyDescent="0.25">
      <c r="B233" s="15" t="s">
        <v>7</v>
      </c>
      <c r="C233" s="14" t="s">
        <v>6</v>
      </c>
      <c r="D233" s="123"/>
      <c r="E233" s="25" t="s">
        <v>5</v>
      </c>
      <c r="F233" s="11"/>
      <c r="G233" s="11"/>
      <c r="H233" s="12" t="s">
        <v>4</v>
      </c>
      <c r="I233" s="11" t="s">
        <v>3</v>
      </c>
      <c r="J233" s="24" t="s">
        <v>32</v>
      </c>
      <c r="K233" s="72" t="s">
        <v>50</v>
      </c>
      <c r="L233" s="22">
        <v>4</v>
      </c>
      <c r="M233" s="22">
        <v>2</v>
      </c>
      <c r="N233" s="22">
        <v>2</v>
      </c>
      <c r="O233" s="22">
        <v>1</v>
      </c>
      <c r="P233" s="21">
        <v>422</v>
      </c>
      <c r="Q233" s="70" t="s">
        <v>22</v>
      </c>
      <c r="R233" s="89">
        <v>11</v>
      </c>
      <c r="S233" s="16">
        <v>76361</v>
      </c>
      <c r="T233" s="18">
        <v>79634</v>
      </c>
      <c r="U233" s="16">
        <v>80000</v>
      </c>
      <c r="V233" s="18">
        <v>79634</v>
      </c>
      <c r="W233" s="17">
        <v>80000</v>
      </c>
      <c r="X233" s="16">
        <v>85000</v>
      </c>
    </row>
    <row r="234" spans="2:24" ht="15" customHeight="1" x14ac:dyDescent="0.25">
      <c r="B234" s="15" t="s">
        <v>7</v>
      </c>
      <c r="C234" s="14" t="s">
        <v>6</v>
      </c>
      <c r="D234" s="123"/>
      <c r="E234" s="25" t="s">
        <v>5</v>
      </c>
      <c r="F234" s="11"/>
      <c r="G234" s="11"/>
      <c r="H234" s="12" t="s">
        <v>4</v>
      </c>
      <c r="I234" s="11" t="s">
        <v>3</v>
      </c>
      <c r="J234" s="24" t="s">
        <v>32</v>
      </c>
      <c r="K234" s="72" t="s">
        <v>50</v>
      </c>
      <c r="L234" s="22">
        <v>4</v>
      </c>
      <c r="M234" s="22">
        <v>2</v>
      </c>
      <c r="N234" s="22">
        <v>2</v>
      </c>
      <c r="O234" s="22">
        <v>2</v>
      </c>
      <c r="P234" s="21">
        <v>422</v>
      </c>
      <c r="Q234" s="70" t="s">
        <v>33</v>
      </c>
      <c r="R234" s="89">
        <v>11</v>
      </c>
      <c r="S234" s="16">
        <v>13272</v>
      </c>
      <c r="T234" s="18">
        <v>13272</v>
      </c>
      <c r="U234" s="16">
        <v>31250</v>
      </c>
      <c r="V234" s="18">
        <v>13272</v>
      </c>
      <c r="W234" s="17">
        <v>31250</v>
      </c>
      <c r="X234" s="16">
        <v>31250</v>
      </c>
    </row>
    <row r="235" spans="2:24" ht="15" customHeight="1" x14ac:dyDescent="0.25">
      <c r="B235" s="15" t="s">
        <v>7</v>
      </c>
      <c r="C235" s="14" t="s">
        <v>6</v>
      </c>
      <c r="D235" s="123"/>
      <c r="E235" s="25" t="s">
        <v>5</v>
      </c>
      <c r="F235" s="11"/>
      <c r="G235" s="11"/>
      <c r="H235" s="12" t="s">
        <v>4</v>
      </c>
      <c r="I235" s="11" t="s">
        <v>3</v>
      </c>
      <c r="J235" s="24" t="s">
        <v>32</v>
      </c>
      <c r="K235" s="72" t="s">
        <v>50</v>
      </c>
      <c r="L235" s="22">
        <v>4</v>
      </c>
      <c r="M235" s="22">
        <v>2</v>
      </c>
      <c r="N235" s="22">
        <v>2</v>
      </c>
      <c r="O235" s="22">
        <v>3</v>
      </c>
      <c r="P235" s="21">
        <v>422</v>
      </c>
      <c r="Q235" s="54" t="s">
        <v>51</v>
      </c>
      <c r="R235" s="89">
        <v>11</v>
      </c>
      <c r="S235" s="16">
        <v>49817</v>
      </c>
      <c r="T235" s="18">
        <v>59817</v>
      </c>
      <c r="U235" s="16">
        <v>130000</v>
      </c>
      <c r="V235" s="18">
        <v>59817</v>
      </c>
      <c r="W235" s="17">
        <v>30000</v>
      </c>
      <c r="X235" s="16">
        <v>30000</v>
      </c>
    </row>
    <row r="236" spans="2:24" ht="15" customHeight="1" x14ac:dyDescent="0.25">
      <c r="B236" s="15" t="s">
        <v>7</v>
      </c>
      <c r="C236" s="14" t="s">
        <v>6</v>
      </c>
      <c r="D236" s="123"/>
      <c r="E236" s="25" t="s">
        <v>5</v>
      </c>
      <c r="F236" s="11"/>
      <c r="G236" s="11"/>
      <c r="H236" s="12" t="s">
        <v>4</v>
      </c>
      <c r="I236" s="11" t="s">
        <v>3</v>
      </c>
      <c r="J236" s="24" t="s">
        <v>32</v>
      </c>
      <c r="K236" s="72" t="s">
        <v>50</v>
      </c>
      <c r="L236" s="27">
        <v>4</v>
      </c>
      <c r="M236" s="26">
        <v>2</v>
      </c>
      <c r="N236" s="26">
        <v>2</v>
      </c>
      <c r="O236" s="26">
        <v>5</v>
      </c>
      <c r="P236" s="21">
        <v>422</v>
      </c>
      <c r="Q236" s="54" t="s">
        <v>44</v>
      </c>
      <c r="R236" s="89">
        <v>11</v>
      </c>
      <c r="S236" s="16">
        <v>6636</v>
      </c>
      <c r="T236" s="18">
        <v>6636</v>
      </c>
      <c r="U236" s="16">
        <v>6636</v>
      </c>
      <c r="V236" s="18">
        <v>6636</v>
      </c>
      <c r="W236" s="17">
        <v>6636</v>
      </c>
      <c r="X236" s="16">
        <v>6636</v>
      </c>
    </row>
    <row r="237" spans="2:24" ht="37.5" customHeight="1" x14ac:dyDescent="0.25">
      <c r="B237" s="15" t="s">
        <v>7</v>
      </c>
      <c r="C237" s="79" t="s">
        <v>6</v>
      </c>
      <c r="D237" s="78"/>
      <c r="E237" s="25" t="s">
        <v>5</v>
      </c>
      <c r="F237" s="25" t="s">
        <v>11</v>
      </c>
      <c r="G237" s="25" t="s">
        <v>10</v>
      </c>
      <c r="H237" s="12" t="s">
        <v>4</v>
      </c>
      <c r="I237" s="15" t="s">
        <v>3</v>
      </c>
      <c r="J237" s="122" t="s">
        <v>32</v>
      </c>
      <c r="K237" s="121" t="s">
        <v>31</v>
      </c>
      <c r="L237" s="120"/>
      <c r="M237" s="119"/>
      <c r="N237" s="119"/>
      <c r="O237" s="119"/>
      <c r="P237" s="118" t="s">
        <v>14</v>
      </c>
      <c r="Q237" s="117" t="s">
        <v>43</v>
      </c>
      <c r="R237" s="107">
        <v>810</v>
      </c>
      <c r="S237" s="114">
        <f t="shared" ref="S237:X237" si="95">SUM(S247:S260)</f>
        <v>665000</v>
      </c>
      <c r="T237" s="116">
        <f t="shared" si="95"/>
        <v>0</v>
      </c>
      <c r="U237" s="114">
        <f t="shared" si="95"/>
        <v>2145000</v>
      </c>
      <c r="V237" s="116">
        <f t="shared" si="95"/>
        <v>0</v>
      </c>
      <c r="W237" s="115">
        <f t="shared" si="95"/>
        <v>7620000</v>
      </c>
      <c r="X237" s="114">
        <f t="shared" si="95"/>
        <v>9325000</v>
      </c>
    </row>
    <row r="238" spans="2:24" ht="15" customHeight="1" x14ac:dyDescent="0.25">
      <c r="B238" s="15" t="s">
        <v>7</v>
      </c>
      <c r="C238" s="79" t="s">
        <v>6</v>
      </c>
      <c r="D238" s="78"/>
      <c r="E238" s="25" t="s">
        <v>5</v>
      </c>
      <c r="F238" s="25" t="s">
        <v>11</v>
      </c>
      <c r="G238" s="25" t="s">
        <v>10</v>
      </c>
      <c r="H238" s="12" t="s">
        <v>4</v>
      </c>
      <c r="I238" s="15" t="s">
        <v>3</v>
      </c>
      <c r="J238" s="45" t="s">
        <v>32</v>
      </c>
      <c r="K238" s="42" t="s">
        <v>31</v>
      </c>
      <c r="L238" s="44"/>
      <c r="M238" s="43"/>
      <c r="N238" s="43"/>
      <c r="O238" s="43"/>
      <c r="P238" s="42">
        <v>32</v>
      </c>
      <c r="Q238" s="41" t="s">
        <v>12</v>
      </c>
      <c r="R238" s="107">
        <v>810</v>
      </c>
      <c r="S238" s="38">
        <f t="shared" ref="S238:X238" si="96">S241+S242+S243+S244</f>
        <v>665000</v>
      </c>
      <c r="T238" s="40">
        <f t="shared" si="96"/>
        <v>0</v>
      </c>
      <c r="U238" s="38">
        <f t="shared" si="96"/>
        <v>1895000</v>
      </c>
      <c r="V238" s="40">
        <f t="shared" si="96"/>
        <v>0</v>
      </c>
      <c r="W238" s="39">
        <f t="shared" si="96"/>
        <v>6270000</v>
      </c>
      <c r="X238" s="38">
        <f t="shared" si="96"/>
        <v>9125000</v>
      </c>
    </row>
    <row r="239" spans="2:24" ht="15" customHeight="1" x14ac:dyDescent="0.25">
      <c r="B239" s="15" t="s">
        <v>7</v>
      </c>
      <c r="C239" s="79" t="s">
        <v>6</v>
      </c>
      <c r="D239" s="78"/>
      <c r="E239" s="25" t="s">
        <v>5</v>
      </c>
      <c r="F239" s="25" t="s">
        <v>11</v>
      </c>
      <c r="G239" s="25" t="s">
        <v>10</v>
      </c>
      <c r="H239" s="12" t="s">
        <v>4</v>
      </c>
      <c r="I239" s="15" t="s">
        <v>3</v>
      </c>
      <c r="J239" s="45" t="s">
        <v>32</v>
      </c>
      <c r="K239" s="42" t="s">
        <v>31</v>
      </c>
      <c r="L239" s="44"/>
      <c r="M239" s="43"/>
      <c r="N239" s="43"/>
      <c r="O239" s="43"/>
      <c r="P239" s="42">
        <v>42</v>
      </c>
      <c r="Q239" s="41" t="s">
        <v>25</v>
      </c>
      <c r="R239" s="107">
        <v>810</v>
      </c>
      <c r="S239" s="38">
        <f t="shared" ref="S239:X240" si="97">S245</f>
        <v>0</v>
      </c>
      <c r="T239" s="40">
        <f t="shared" si="97"/>
        <v>0</v>
      </c>
      <c r="U239" s="38">
        <f t="shared" si="97"/>
        <v>250000</v>
      </c>
      <c r="V239" s="40">
        <f t="shared" si="97"/>
        <v>0</v>
      </c>
      <c r="W239" s="39">
        <f t="shared" si="97"/>
        <v>1150000</v>
      </c>
      <c r="X239" s="38">
        <f t="shared" si="97"/>
        <v>200000</v>
      </c>
    </row>
    <row r="240" spans="2:24" ht="15" customHeight="1" x14ac:dyDescent="0.25">
      <c r="B240" s="15" t="s">
        <v>7</v>
      </c>
      <c r="C240" s="79" t="s">
        <v>6</v>
      </c>
      <c r="D240" s="78"/>
      <c r="E240" s="25" t="s">
        <v>5</v>
      </c>
      <c r="F240" s="25" t="s">
        <v>11</v>
      </c>
      <c r="G240" s="25" t="s">
        <v>10</v>
      </c>
      <c r="H240" s="12" t="s">
        <v>4</v>
      </c>
      <c r="I240" s="15" t="s">
        <v>3</v>
      </c>
      <c r="J240" s="45" t="s">
        <v>32</v>
      </c>
      <c r="K240" s="42" t="s">
        <v>31</v>
      </c>
      <c r="L240" s="44"/>
      <c r="M240" s="43"/>
      <c r="N240" s="43"/>
      <c r="O240" s="43"/>
      <c r="P240" s="42">
        <v>45</v>
      </c>
      <c r="Q240" s="113" t="s">
        <v>42</v>
      </c>
      <c r="R240" s="107">
        <v>810</v>
      </c>
      <c r="S240" s="38">
        <f t="shared" si="97"/>
        <v>0</v>
      </c>
      <c r="T240" s="40">
        <f t="shared" si="97"/>
        <v>0</v>
      </c>
      <c r="U240" s="38">
        <f t="shared" si="97"/>
        <v>0</v>
      </c>
      <c r="V240" s="40">
        <f t="shared" si="97"/>
        <v>0</v>
      </c>
      <c r="W240" s="39">
        <f t="shared" si="97"/>
        <v>200000</v>
      </c>
      <c r="X240" s="38">
        <f t="shared" si="97"/>
        <v>0</v>
      </c>
    </row>
    <row r="241" spans="2:24" ht="15" customHeight="1" x14ac:dyDescent="0.25">
      <c r="B241" s="15" t="s">
        <v>7</v>
      </c>
      <c r="C241" s="79" t="s">
        <v>6</v>
      </c>
      <c r="D241" s="78"/>
      <c r="E241" s="25" t="s">
        <v>5</v>
      </c>
      <c r="F241" s="25" t="s">
        <v>11</v>
      </c>
      <c r="G241" s="25" t="s">
        <v>10</v>
      </c>
      <c r="H241" s="12" t="s">
        <v>4</v>
      </c>
      <c r="I241" s="15" t="s">
        <v>3</v>
      </c>
      <c r="J241" s="37" t="s">
        <v>32</v>
      </c>
      <c r="K241" s="77" t="s">
        <v>31</v>
      </c>
      <c r="L241" s="35"/>
      <c r="M241" s="33"/>
      <c r="N241" s="33"/>
      <c r="O241" s="59"/>
      <c r="P241" s="59">
        <v>321</v>
      </c>
      <c r="Q241" s="76" t="s">
        <v>18</v>
      </c>
      <c r="R241" s="107">
        <v>810</v>
      </c>
      <c r="S241" s="28">
        <f t="shared" ref="S241:X241" si="98">S247+S248</f>
        <v>80000</v>
      </c>
      <c r="T241" s="30">
        <f t="shared" si="98"/>
        <v>0</v>
      </c>
      <c r="U241" s="28">
        <f t="shared" si="98"/>
        <v>120000</v>
      </c>
      <c r="V241" s="30">
        <f t="shared" si="98"/>
        <v>0</v>
      </c>
      <c r="W241" s="29">
        <f t="shared" si="98"/>
        <v>200000</v>
      </c>
      <c r="X241" s="28">
        <f t="shared" si="98"/>
        <v>300000</v>
      </c>
    </row>
    <row r="242" spans="2:24" ht="22.5" x14ac:dyDescent="0.25">
      <c r="B242" s="15" t="s">
        <v>7</v>
      </c>
      <c r="C242" s="79" t="s">
        <v>6</v>
      </c>
      <c r="D242" s="78"/>
      <c r="E242" s="25" t="s">
        <v>5</v>
      </c>
      <c r="F242" s="25" t="s">
        <v>11</v>
      </c>
      <c r="G242" s="25" t="s">
        <v>10</v>
      </c>
      <c r="H242" s="12" t="s">
        <v>4</v>
      </c>
      <c r="I242" s="15" t="s">
        <v>3</v>
      </c>
      <c r="J242" s="37" t="s">
        <v>32</v>
      </c>
      <c r="K242" s="77" t="s">
        <v>31</v>
      </c>
      <c r="L242" s="35"/>
      <c r="M242" s="33"/>
      <c r="N242" s="33"/>
      <c r="O242" s="34"/>
      <c r="P242" s="59">
        <v>322</v>
      </c>
      <c r="Q242" s="76" t="s">
        <v>41</v>
      </c>
      <c r="R242" s="107">
        <v>810</v>
      </c>
      <c r="S242" s="28">
        <f t="shared" ref="S242:X242" si="99">S249</f>
        <v>1000</v>
      </c>
      <c r="T242" s="30">
        <f t="shared" si="99"/>
        <v>0</v>
      </c>
      <c r="U242" s="28">
        <f t="shared" si="99"/>
        <v>10000</v>
      </c>
      <c r="V242" s="30">
        <f t="shared" si="99"/>
        <v>0</v>
      </c>
      <c r="W242" s="29">
        <f t="shared" si="99"/>
        <v>20000</v>
      </c>
      <c r="X242" s="28">
        <f t="shared" si="99"/>
        <v>20000</v>
      </c>
    </row>
    <row r="243" spans="2:24" ht="22.5" x14ac:dyDescent="0.25">
      <c r="B243" s="15" t="s">
        <v>7</v>
      </c>
      <c r="C243" s="79" t="s">
        <v>6</v>
      </c>
      <c r="D243" s="78"/>
      <c r="E243" s="25" t="s">
        <v>5</v>
      </c>
      <c r="F243" s="25" t="s">
        <v>11</v>
      </c>
      <c r="G243" s="25" t="s">
        <v>10</v>
      </c>
      <c r="H243" s="12" t="s">
        <v>4</v>
      </c>
      <c r="I243" s="15" t="s">
        <v>3</v>
      </c>
      <c r="J243" s="37" t="s">
        <v>32</v>
      </c>
      <c r="K243" s="77" t="s">
        <v>31</v>
      </c>
      <c r="L243" s="35"/>
      <c r="M243" s="33"/>
      <c r="N243" s="33"/>
      <c r="O243" s="34"/>
      <c r="P243" s="59">
        <v>323</v>
      </c>
      <c r="Q243" s="76" t="s">
        <v>9</v>
      </c>
      <c r="R243" s="107">
        <v>810</v>
      </c>
      <c r="S243" s="28">
        <f t="shared" ref="S243:X243" si="100">S250+S251+S252+S253+S254+S255</f>
        <v>582000</v>
      </c>
      <c r="T243" s="30">
        <f t="shared" si="100"/>
        <v>0</v>
      </c>
      <c r="U243" s="28">
        <f t="shared" si="100"/>
        <v>1760000</v>
      </c>
      <c r="V243" s="30">
        <f t="shared" si="100"/>
        <v>0</v>
      </c>
      <c r="W243" s="29">
        <f t="shared" si="100"/>
        <v>6040000</v>
      </c>
      <c r="X243" s="28">
        <f t="shared" si="100"/>
        <v>8795000</v>
      </c>
    </row>
    <row r="244" spans="2:24" ht="22.5" x14ac:dyDescent="0.25">
      <c r="B244" s="15" t="s">
        <v>7</v>
      </c>
      <c r="C244" s="79" t="s">
        <v>6</v>
      </c>
      <c r="D244" s="78"/>
      <c r="E244" s="25" t="s">
        <v>5</v>
      </c>
      <c r="F244" s="25" t="s">
        <v>11</v>
      </c>
      <c r="G244" s="25" t="s">
        <v>10</v>
      </c>
      <c r="H244" s="12" t="s">
        <v>4</v>
      </c>
      <c r="I244" s="15" t="s">
        <v>3</v>
      </c>
      <c r="J244" s="37" t="s">
        <v>32</v>
      </c>
      <c r="K244" s="77" t="s">
        <v>31</v>
      </c>
      <c r="L244" s="35"/>
      <c r="M244" s="33"/>
      <c r="N244" s="33"/>
      <c r="O244" s="34"/>
      <c r="P244" s="59">
        <v>329</v>
      </c>
      <c r="Q244" s="76" t="s">
        <v>34</v>
      </c>
      <c r="R244" s="107">
        <v>810</v>
      </c>
      <c r="S244" s="28">
        <f t="shared" ref="S244:X244" si="101">S257+S256</f>
        <v>2000</v>
      </c>
      <c r="T244" s="30">
        <f t="shared" si="101"/>
        <v>0</v>
      </c>
      <c r="U244" s="28">
        <f t="shared" si="101"/>
        <v>5000</v>
      </c>
      <c r="V244" s="30">
        <f t="shared" si="101"/>
        <v>0</v>
      </c>
      <c r="W244" s="29">
        <f t="shared" si="101"/>
        <v>10000</v>
      </c>
      <c r="X244" s="28">
        <f t="shared" si="101"/>
        <v>10000</v>
      </c>
    </row>
    <row r="245" spans="2:24" ht="15" customHeight="1" x14ac:dyDescent="0.25">
      <c r="B245" s="15" t="s">
        <v>7</v>
      </c>
      <c r="C245" s="79" t="s">
        <v>6</v>
      </c>
      <c r="D245" s="78"/>
      <c r="E245" s="25" t="s">
        <v>5</v>
      </c>
      <c r="F245" s="25" t="s">
        <v>11</v>
      </c>
      <c r="G245" s="25" t="s">
        <v>10</v>
      </c>
      <c r="H245" s="12" t="s">
        <v>4</v>
      </c>
      <c r="I245" s="15" t="s">
        <v>3</v>
      </c>
      <c r="J245" s="37" t="s">
        <v>32</v>
      </c>
      <c r="K245" s="77" t="s">
        <v>31</v>
      </c>
      <c r="L245" s="35"/>
      <c r="M245" s="33"/>
      <c r="N245" s="33"/>
      <c r="O245" s="34"/>
      <c r="P245" s="59">
        <v>422</v>
      </c>
      <c r="Q245" s="76" t="s">
        <v>24</v>
      </c>
      <c r="R245" s="107">
        <v>810</v>
      </c>
      <c r="S245" s="28">
        <f t="shared" ref="S245:X245" si="102">S258+S259</f>
        <v>0</v>
      </c>
      <c r="T245" s="30">
        <f t="shared" si="102"/>
        <v>0</v>
      </c>
      <c r="U245" s="28">
        <f t="shared" si="102"/>
        <v>250000</v>
      </c>
      <c r="V245" s="30">
        <f t="shared" si="102"/>
        <v>0</v>
      </c>
      <c r="W245" s="29">
        <f t="shared" si="102"/>
        <v>1150000</v>
      </c>
      <c r="X245" s="28">
        <f t="shared" si="102"/>
        <v>200000</v>
      </c>
    </row>
    <row r="246" spans="2:24" ht="22.5" x14ac:dyDescent="0.25">
      <c r="B246" s="15" t="s">
        <v>7</v>
      </c>
      <c r="C246" s="79" t="s">
        <v>6</v>
      </c>
      <c r="D246" s="78"/>
      <c r="E246" s="25" t="s">
        <v>5</v>
      </c>
      <c r="F246" s="25" t="s">
        <v>11</v>
      </c>
      <c r="G246" s="25" t="s">
        <v>10</v>
      </c>
      <c r="H246" s="12" t="s">
        <v>4</v>
      </c>
      <c r="I246" s="15" t="s">
        <v>3</v>
      </c>
      <c r="J246" s="37" t="s">
        <v>32</v>
      </c>
      <c r="K246" s="77" t="s">
        <v>31</v>
      </c>
      <c r="L246" s="35"/>
      <c r="M246" s="33"/>
      <c r="N246" s="33"/>
      <c r="O246" s="33"/>
      <c r="P246" s="62">
        <v>451</v>
      </c>
      <c r="Q246" s="112" t="s">
        <v>30</v>
      </c>
      <c r="R246" s="107">
        <v>810</v>
      </c>
      <c r="S246" s="28">
        <f t="shared" ref="S246:X246" si="103">S260</f>
        <v>0</v>
      </c>
      <c r="T246" s="30">
        <f t="shared" si="103"/>
        <v>0</v>
      </c>
      <c r="U246" s="28">
        <f t="shared" si="103"/>
        <v>0</v>
      </c>
      <c r="V246" s="30">
        <f t="shared" si="103"/>
        <v>0</v>
      </c>
      <c r="W246" s="29">
        <f t="shared" si="103"/>
        <v>200000</v>
      </c>
      <c r="X246" s="28">
        <f t="shared" si="103"/>
        <v>0</v>
      </c>
    </row>
    <row r="247" spans="2:24" x14ac:dyDescent="0.25">
      <c r="B247" s="15" t="s">
        <v>7</v>
      </c>
      <c r="C247" s="14" t="s">
        <v>6</v>
      </c>
      <c r="D247" s="13"/>
      <c r="E247" s="25" t="s">
        <v>5</v>
      </c>
      <c r="F247" s="11"/>
      <c r="G247" s="11"/>
      <c r="H247" s="12" t="s">
        <v>4</v>
      </c>
      <c r="I247" s="11" t="s">
        <v>3</v>
      </c>
      <c r="J247" s="24" t="s">
        <v>32</v>
      </c>
      <c r="K247" s="72" t="s">
        <v>31</v>
      </c>
      <c r="L247" s="23">
        <v>3</v>
      </c>
      <c r="M247" s="22">
        <v>2</v>
      </c>
      <c r="N247" s="22">
        <v>1</v>
      </c>
      <c r="O247" s="22">
        <v>1</v>
      </c>
      <c r="P247" s="21">
        <v>321</v>
      </c>
      <c r="Q247" s="54" t="s">
        <v>40</v>
      </c>
      <c r="R247" s="107">
        <v>810</v>
      </c>
      <c r="S247" s="16">
        <v>50000</v>
      </c>
      <c r="T247" s="18"/>
      <c r="U247" s="16">
        <v>80000</v>
      </c>
      <c r="V247" s="18"/>
      <c r="W247" s="17">
        <v>120000</v>
      </c>
      <c r="X247" s="16">
        <v>200000</v>
      </c>
    </row>
    <row r="248" spans="2:24" x14ac:dyDescent="0.25">
      <c r="B248" s="15" t="s">
        <v>7</v>
      </c>
      <c r="C248" s="14" t="s">
        <v>6</v>
      </c>
      <c r="D248" s="13"/>
      <c r="E248" s="25" t="s">
        <v>5</v>
      </c>
      <c r="F248" s="11"/>
      <c r="G248" s="11"/>
      <c r="H248" s="12" t="s">
        <v>4</v>
      </c>
      <c r="I248" s="11" t="s">
        <v>3</v>
      </c>
      <c r="J248" s="24" t="s">
        <v>32</v>
      </c>
      <c r="K248" s="72" t="s">
        <v>31</v>
      </c>
      <c r="L248" s="23">
        <v>3</v>
      </c>
      <c r="M248" s="22">
        <v>2</v>
      </c>
      <c r="N248" s="22">
        <v>1</v>
      </c>
      <c r="O248" s="22">
        <v>3</v>
      </c>
      <c r="P248" s="21">
        <v>321</v>
      </c>
      <c r="Q248" s="54" t="s">
        <v>15</v>
      </c>
      <c r="R248" s="107">
        <v>810</v>
      </c>
      <c r="S248" s="16">
        <v>30000</v>
      </c>
      <c r="T248" s="18"/>
      <c r="U248" s="16">
        <v>40000</v>
      </c>
      <c r="V248" s="18"/>
      <c r="W248" s="17">
        <v>80000</v>
      </c>
      <c r="X248" s="16">
        <v>100000</v>
      </c>
    </row>
    <row r="249" spans="2:24" x14ac:dyDescent="0.25">
      <c r="B249" s="15" t="s">
        <v>7</v>
      </c>
      <c r="C249" s="14" t="s">
        <v>6</v>
      </c>
      <c r="D249" s="13"/>
      <c r="E249" s="25" t="s">
        <v>5</v>
      </c>
      <c r="F249" s="11"/>
      <c r="G249" s="11"/>
      <c r="H249" s="12" t="s">
        <v>4</v>
      </c>
      <c r="I249" s="11" t="s">
        <v>3</v>
      </c>
      <c r="J249" s="24" t="s">
        <v>32</v>
      </c>
      <c r="K249" s="72" t="s">
        <v>31</v>
      </c>
      <c r="L249" s="23">
        <v>3</v>
      </c>
      <c r="M249" s="22">
        <v>2</v>
      </c>
      <c r="N249" s="22">
        <v>2</v>
      </c>
      <c r="O249" s="22">
        <v>1</v>
      </c>
      <c r="P249" s="21">
        <v>322</v>
      </c>
      <c r="Q249" s="111" t="s">
        <v>39</v>
      </c>
      <c r="R249" s="107">
        <v>810</v>
      </c>
      <c r="S249" s="16">
        <v>1000</v>
      </c>
      <c r="T249" s="18"/>
      <c r="U249" s="16">
        <v>10000</v>
      </c>
      <c r="V249" s="18"/>
      <c r="W249" s="17">
        <v>20000</v>
      </c>
      <c r="X249" s="16">
        <v>20000</v>
      </c>
    </row>
    <row r="250" spans="2:24" x14ac:dyDescent="0.25">
      <c r="B250" s="15" t="s">
        <v>7</v>
      </c>
      <c r="C250" s="14" t="s">
        <v>6</v>
      </c>
      <c r="D250" s="13"/>
      <c r="E250" s="25" t="s">
        <v>5</v>
      </c>
      <c r="F250" s="11"/>
      <c r="G250" s="11"/>
      <c r="H250" s="12" t="s">
        <v>4</v>
      </c>
      <c r="I250" s="11" t="s">
        <v>3</v>
      </c>
      <c r="J250" s="24" t="s">
        <v>32</v>
      </c>
      <c r="K250" s="72" t="s">
        <v>31</v>
      </c>
      <c r="L250" s="23">
        <v>3</v>
      </c>
      <c r="M250" s="22">
        <v>2</v>
      </c>
      <c r="N250" s="22">
        <v>3</v>
      </c>
      <c r="O250" s="22">
        <v>1</v>
      </c>
      <c r="P250" s="21">
        <v>323</v>
      </c>
      <c r="Q250" s="110" t="s">
        <v>38</v>
      </c>
      <c r="R250" s="107">
        <v>810</v>
      </c>
      <c r="S250" s="16">
        <v>5000</v>
      </c>
      <c r="T250" s="18"/>
      <c r="U250" s="16">
        <v>10000</v>
      </c>
      <c r="V250" s="18"/>
      <c r="W250" s="17">
        <v>20000</v>
      </c>
      <c r="X250" s="16">
        <v>20000</v>
      </c>
    </row>
    <row r="251" spans="2:24" x14ac:dyDescent="0.25">
      <c r="B251" s="15" t="s">
        <v>7</v>
      </c>
      <c r="C251" s="14" t="s">
        <v>6</v>
      </c>
      <c r="D251" s="13"/>
      <c r="E251" s="25" t="s">
        <v>5</v>
      </c>
      <c r="F251" s="11"/>
      <c r="G251" s="11"/>
      <c r="H251" s="12" t="s">
        <v>4</v>
      </c>
      <c r="I251" s="11" t="s">
        <v>3</v>
      </c>
      <c r="J251" s="24" t="s">
        <v>32</v>
      </c>
      <c r="K251" s="72" t="s">
        <v>31</v>
      </c>
      <c r="L251" s="23">
        <v>3</v>
      </c>
      <c r="M251" s="22">
        <v>2</v>
      </c>
      <c r="N251" s="22">
        <v>3</v>
      </c>
      <c r="O251" s="22">
        <v>2</v>
      </c>
      <c r="P251" s="21">
        <v>323</v>
      </c>
      <c r="Q251" s="110" t="s">
        <v>23</v>
      </c>
      <c r="R251" s="107">
        <v>810</v>
      </c>
      <c r="S251" s="16">
        <v>1000</v>
      </c>
      <c r="T251" s="18"/>
      <c r="U251" s="16">
        <v>5000</v>
      </c>
      <c r="V251" s="18"/>
      <c r="W251" s="17">
        <v>10000</v>
      </c>
      <c r="X251" s="16">
        <v>10000</v>
      </c>
    </row>
    <row r="252" spans="2:24" x14ac:dyDescent="0.25">
      <c r="B252" s="15" t="s">
        <v>7</v>
      </c>
      <c r="C252" s="14" t="s">
        <v>6</v>
      </c>
      <c r="D252" s="13"/>
      <c r="E252" s="25" t="s">
        <v>5</v>
      </c>
      <c r="F252" s="11"/>
      <c r="G252" s="11"/>
      <c r="H252" s="12" t="s">
        <v>4</v>
      </c>
      <c r="I252" s="11" t="s">
        <v>3</v>
      </c>
      <c r="J252" s="24" t="s">
        <v>32</v>
      </c>
      <c r="K252" s="72" t="s">
        <v>31</v>
      </c>
      <c r="L252" s="22">
        <v>3</v>
      </c>
      <c r="M252" s="22">
        <v>2</v>
      </c>
      <c r="N252" s="22">
        <v>3</v>
      </c>
      <c r="O252" s="22">
        <v>3</v>
      </c>
      <c r="P252" s="21">
        <v>323</v>
      </c>
      <c r="Q252" s="54" t="s">
        <v>37</v>
      </c>
      <c r="R252" s="107">
        <v>810</v>
      </c>
      <c r="S252" s="16">
        <v>4000</v>
      </c>
      <c r="T252" s="18"/>
      <c r="U252" s="16">
        <v>15000</v>
      </c>
      <c r="V252" s="18"/>
      <c r="W252" s="17">
        <v>30000</v>
      </c>
      <c r="X252" s="16">
        <v>30000</v>
      </c>
    </row>
    <row r="253" spans="2:24" x14ac:dyDescent="0.25">
      <c r="B253" s="15" t="s">
        <v>7</v>
      </c>
      <c r="C253" s="14" t="s">
        <v>6</v>
      </c>
      <c r="D253" s="13"/>
      <c r="E253" s="25" t="s">
        <v>5</v>
      </c>
      <c r="F253" s="11"/>
      <c r="G253" s="11"/>
      <c r="H253" s="12" t="s">
        <v>4</v>
      </c>
      <c r="I253" s="11" t="s">
        <v>3</v>
      </c>
      <c r="J253" s="24" t="s">
        <v>32</v>
      </c>
      <c r="K253" s="72" t="s">
        <v>31</v>
      </c>
      <c r="L253" s="23">
        <v>3</v>
      </c>
      <c r="M253" s="22">
        <v>2</v>
      </c>
      <c r="N253" s="22">
        <v>3</v>
      </c>
      <c r="O253" s="22">
        <v>7</v>
      </c>
      <c r="P253" s="21">
        <v>323</v>
      </c>
      <c r="Q253" s="20" t="s">
        <v>8</v>
      </c>
      <c r="R253" s="107">
        <v>810</v>
      </c>
      <c r="S253" s="16">
        <v>420000</v>
      </c>
      <c r="T253" s="18"/>
      <c r="U253" s="16">
        <v>1575000</v>
      </c>
      <c r="V253" s="18"/>
      <c r="W253" s="17">
        <v>3870000</v>
      </c>
      <c r="X253" s="16">
        <v>3425000</v>
      </c>
    </row>
    <row r="254" spans="2:24" x14ac:dyDescent="0.25">
      <c r="B254" s="15" t="s">
        <v>7</v>
      </c>
      <c r="C254" s="14" t="s">
        <v>6</v>
      </c>
      <c r="D254" s="13"/>
      <c r="E254" s="25" t="s">
        <v>5</v>
      </c>
      <c r="F254" s="11"/>
      <c r="G254" s="11"/>
      <c r="H254" s="12" t="s">
        <v>4</v>
      </c>
      <c r="I254" s="11" t="s">
        <v>3</v>
      </c>
      <c r="J254" s="24" t="s">
        <v>32</v>
      </c>
      <c r="K254" s="72" t="s">
        <v>31</v>
      </c>
      <c r="L254" s="23">
        <v>3</v>
      </c>
      <c r="M254" s="22">
        <v>2</v>
      </c>
      <c r="N254" s="22">
        <v>3</v>
      </c>
      <c r="O254" s="22">
        <v>8</v>
      </c>
      <c r="P254" s="21">
        <v>323</v>
      </c>
      <c r="Q254" s="54" t="s">
        <v>0</v>
      </c>
      <c r="R254" s="107">
        <v>810</v>
      </c>
      <c r="S254" s="16">
        <v>150000</v>
      </c>
      <c r="T254" s="18"/>
      <c r="U254" s="16">
        <v>150000</v>
      </c>
      <c r="V254" s="18"/>
      <c r="W254" s="17">
        <v>2100000</v>
      </c>
      <c r="X254" s="16">
        <v>5300000</v>
      </c>
    </row>
    <row r="255" spans="2:24" x14ac:dyDescent="0.25">
      <c r="B255" s="15" t="s">
        <v>7</v>
      </c>
      <c r="C255" s="14" t="s">
        <v>6</v>
      </c>
      <c r="D255" s="13"/>
      <c r="E255" s="25" t="s">
        <v>5</v>
      </c>
      <c r="F255" s="11"/>
      <c r="G255" s="11"/>
      <c r="H255" s="12" t="s">
        <v>4</v>
      </c>
      <c r="I255" s="11" t="s">
        <v>3</v>
      </c>
      <c r="J255" s="24" t="s">
        <v>32</v>
      </c>
      <c r="K255" s="72" t="s">
        <v>31</v>
      </c>
      <c r="L255" s="23">
        <v>3</v>
      </c>
      <c r="M255" s="22">
        <v>2</v>
      </c>
      <c r="N255" s="22">
        <v>3</v>
      </c>
      <c r="O255" s="22">
        <v>9</v>
      </c>
      <c r="P255" s="21">
        <v>323</v>
      </c>
      <c r="Q255" s="54" t="s">
        <v>36</v>
      </c>
      <c r="R255" s="107">
        <v>810</v>
      </c>
      <c r="S255" s="16">
        <v>2000</v>
      </c>
      <c r="T255" s="18"/>
      <c r="U255" s="16">
        <v>5000</v>
      </c>
      <c r="V255" s="18"/>
      <c r="W255" s="17">
        <v>10000</v>
      </c>
      <c r="X255" s="16">
        <v>10000</v>
      </c>
    </row>
    <row r="256" spans="2:24" x14ac:dyDescent="0.25">
      <c r="B256" s="15" t="s">
        <v>7</v>
      </c>
      <c r="C256" s="14" t="s">
        <v>6</v>
      </c>
      <c r="D256" s="13"/>
      <c r="E256" s="25" t="s">
        <v>5</v>
      </c>
      <c r="F256" s="11"/>
      <c r="G256" s="11"/>
      <c r="H256" s="12" t="s">
        <v>4</v>
      </c>
      <c r="I256" s="11" t="s">
        <v>3</v>
      </c>
      <c r="J256" s="24" t="s">
        <v>32</v>
      </c>
      <c r="K256" s="72" t="s">
        <v>31</v>
      </c>
      <c r="L256" s="27">
        <v>3</v>
      </c>
      <c r="M256" s="26">
        <v>2</v>
      </c>
      <c r="N256" s="26">
        <v>9</v>
      </c>
      <c r="O256" s="108">
        <v>3</v>
      </c>
      <c r="P256" s="21">
        <v>329</v>
      </c>
      <c r="Q256" s="110" t="s">
        <v>35</v>
      </c>
      <c r="R256" s="107">
        <v>810</v>
      </c>
      <c r="S256" s="16">
        <v>1000</v>
      </c>
      <c r="T256" s="18"/>
      <c r="U256" s="16">
        <v>2500</v>
      </c>
      <c r="V256" s="18"/>
      <c r="W256" s="17">
        <v>5000</v>
      </c>
      <c r="X256" s="16">
        <v>5000</v>
      </c>
    </row>
    <row r="257" spans="2:27" ht="15" customHeight="1" x14ac:dyDescent="0.25">
      <c r="B257" s="15" t="s">
        <v>7</v>
      </c>
      <c r="C257" s="14" t="s">
        <v>6</v>
      </c>
      <c r="D257" s="13"/>
      <c r="E257" s="25" t="s">
        <v>5</v>
      </c>
      <c r="F257" s="11"/>
      <c r="G257" s="11"/>
      <c r="H257" s="12" t="s">
        <v>4</v>
      </c>
      <c r="I257" s="11" t="s">
        <v>3</v>
      </c>
      <c r="J257" s="24" t="s">
        <v>32</v>
      </c>
      <c r="K257" s="72" t="s">
        <v>31</v>
      </c>
      <c r="L257" s="27">
        <v>3</v>
      </c>
      <c r="M257" s="26">
        <v>2</v>
      </c>
      <c r="N257" s="26">
        <v>9</v>
      </c>
      <c r="O257" s="108">
        <v>9</v>
      </c>
      <c r="P257" s="21">
        <v>329</v>
      </c>
      <c r="Q257" s="110" t="s">
        <v>34</v>
      </c>
      <c r="R257" s="107">
        <v>810</v>
      </c>
      <c r="S257" s="16">
        <v>1000</v>
      </c>
      <c r="T257" s="18"/>
      <c r="U257" s="16">
        <v>2500</v>
      </c>
      <c r="V257" s="18"/>
      <c r="W257" s="17">
        <v>5000</v>
      </c>
      <c r="X257" s="16">
        <v>5000</v>
      </c>
    </row>
    <row r="258" spans="2:27" ht="15" customHeight="1" x14ac:dyDescent="0.25">
      <c r="B258" s="15" t="s">
        <v>7</v>
      </c>
      <c r="C258" s="14" t="s">
        <v>6</v>
      </c>
      <c r="D258" s="13"/>
      <c r="E258" s="25" t="s">
        <v>5</v>
      </c>
      <c r="F258" s="11"/>
      <c r="G258" s="11"/>
      <c r="H258" s="12" t="s">
        <v>4</v>
      </c>
      <c r="I258" s="11" t="s">
        <v>3</v>
      </c>
      <c r="J258" s="24" t="s">
        <v>32</v>
      </c>
      <c r="K258" s="72" t="s">
        <v>31</v>
      </c>
      <c r="L258" s="27">
        <v>4</v>
      </c>
      <c r="M258" s="26">
        <v>2</v>
      </c>
      <c r="N258" s="26">
        <v>2</v>
      </c>
      <c r="O258" s="108">
        <v>1</v>
      </c>
      <c r="P258" s="21">
        <v>422</v>
      </c>
      <c r="Q258" s="70" t="s">
        <v>22</v>
      </c>
      <c r="R258" s="107">
        <v>810</v>
      </c>
      <c r="S258" s="16"/>
      <c r="T258" s="18"/>
      <c r="U258" s="16">
        <v>50000</v>
      </c>
      <c r="V258" s="18"/>
      <c r="W258" s="17">
        <v>950000</v>
      </c>
      <c r="X258" s="16"/>
    </row>
    <row r="259" spans="2:27" x14ac:dyDescent="0.25">
      <c r="B259" s="15" t="s">
        <v>7</v>
      </c>
      <c r="C259" s="14" t="s">
        <v>6</v>
      </c>
      <c r="D259" s="13"/>
      <c r="E259" s="25" t="s">
        <v>5</v>
      </c>
      <c r="F259" s="11"/>
      <c r="G259" s="11"/>
      <c r="H259" s="12" t="s">
        <v>4</v>
      </c>
      <c r="I259" s="11" t="s">
        <v>3</v>
      </c>
      <c r="J259" s="24" t="s">
        <v>32</v>
      </c>
      <c r="K259" s="72" t="s">
        <v>31</v>
      </c>
      <c r="L259" s="23">
        <v>4</v>
      </c>
      <c r="M259" s="22">
        <v>2</v>
      </c>
      <c r="N259" s="22">
        <v>2</v>
      </c>
      <c r="O259" s="108">
        <v>2</v>
      </c>
      <c r="P259" s="67">
        <v>422</v>
      </c>
      <c r="Q259" s="109" t="s">
        <v>33</v>
      </c>
      <c r="R259" s="107">
        <v>810</v>
      </c>
      <c r="S259" s="16"/>
      <c r="T259" s="18"/>
      <c r="U259" s="16">
        <v>200000</v>
      </c>
      <c r="V259" s="18"/>
      <c r="W259" s="17">
        <v>200000</v>
      </c>
      <c r="X259" s="16">
        <v>200000</v>
      </c>
    </row>
    <row r="260" spans="2:27" x14ac:dyDescent="0.25">
      <c r="B260" s="15" t="s">
        <v>7</v>
      </c>
      <c r="C260" s="14" t="s">
        <v>6</v>
      </c>
      <c r="D260" s="13"/>
      <c r="E260" s="25" t="s">
        <v>5</v>
      </c>
      <c r="F260" s="11"/>
      <c r="G260" s="11"/>
      <c r="H260" s="12" t="s">
        <v>4</v>
      </c>
      <c r="I260" s="11" t="s">
        <v>3</v>
      </c>
      <c r="J260" s="24" t="s">
        <v>32</v>
      </c>
      <c r="K260" s="72" t="s">
        <v>31</v>
      </c>
      <c r="L260" s="27">
        <v>4</v>
      </c>
      <c r="M260" s="26">
        <v>5</v>
      </c>
      <c r="N260" s="26">
        <v>1</v>
      </c>
      <c r="O260" s="108">
        <v>1</v>
      </c>
      <c r="P260" s="21">
        <v>451</v>
      </c>
      <c r="Q260" s="70" t="s">
        <v>30</v>
      </c>
      <c r="R260" s="107">
        <v>810</v>
      </c>
      <c r="S260" s="16"/>
      <c r="T260" s="18"/>
      <c r="U260" s="16"/>
      <c r="V260" s="18"/>
      <c r="W260" s="17">
        <v>200000</v>
      </c>
      <c r="X260" s="16"/>
    </row>
    <row r="261" spans="2:27" ht="22.5" x14ac:dyDescent="0.25">
      <c r="B261" s="15" t="s">
        <v>7</v>
      </c>
      <c r="C261" s="79" t="s">
        <v>6</v>
      </c>
      <c r="D261" s="13"/>
      <c r="E261" s="25" t="s">
        <v>5</v>
      </c>
      <c r="F261" s="25" t="s">
        <v>11</v>
      </c>
      <c r="G261" s="25" t="s">
        <v>10</v>
      </c>
      <c r="H261" s="12" t="s">
        <v>4</v>
      </c>
      <c r="I261" s="11" t="s">
        <v>3</v>
      </c>
      <c r="J261" s="100" t="s">
        <v>2</v>
      </c>
      <c r="K261" s="99" t="s">
        <v>28</v>
      </c>
      <c r="L261" s="99"/>
      <c r="M261" s="98"/>
      <c r="N261" s="98"/>
      <c r="O261" s="98"/>
      <c r="P261" s="97" t="s">
        <v>14</v>
      </c>
      <c r="Q261" s="96" t="s">
        <v>29</v>
      </c>
      <c r="R261" s="90">
        <v>11</v>
      </c>
      <c r="S261" s="85">
        <f t="shared" ref="S261:X261" si="104">SUM(S264)</f>
        <v>100000</v>
      </c>
      <c r="T261" s="87">
        <f t="shared" si="104"/>
        <v>150000</v>
      </c>
      <c r="U261" s="85">
        <f t="shared" si="104"/>
        <v>100000</v>
      </c>
      <c r="V261" s="87">
        <f t="shared" si="104"/>
        <v>100000</v>
      </c>
      <c r="W261" s="86">
        <f t="shared" si="104"/>
        <v>100000</v>
      </c>
      <c r="X261" s="85">
        <f t="shared" si="104"/>
        <v>100000</v>
      </c>
    </row>
    <row r="262" spans="2:27" ht="15" customHeight="1" x14ac:dyDescent="0.25">
      <c r="B262" s="15" t="s">
        <v>7</v>
      </c>
      <c r="C262" s="79" t="s">
        <v>6</v>
      </c>
      <c r="D262" s="13"/>
      <c r="E262" s="25" t="s">
        <v>5</v>
      </c>
      <c r="F262" s="25" t="s">
        <v>11</v>
      </c>
      <c r="G262" s="25" t="s">
        <v>10</v>
      </c>
      <c r="H262" s="12" t="s">
        <v>4</v>
      </c>
      <c r="I262" s="11" t="s">
        <v>3</v>
      </c>
      <c r="J262" s="106" t="s">
        <v>2</v>
      </c>
      <c r="K262" s="105" t="s">
        <v>28</v>
      </c>
      <c r="L262" s="104"/>
      <c r="M262" s="103"/>
      <c r="N262" s="103"/>
      <c r="O262" s="102"/>
      <c r="P262" s="101">
        <v>32</v>
      </c>
      <c r="Q262" s="41" t="s">
        <v>12</v>
      </c>
      <c r="R262" s="90">
        <v>11</v>
      </c>
      <c r="S262" s="80">
        <f t="shared" ref="S262:X263" si="105">S263</f>
        <v>100000</v>
      </c>
      <c r="T262" s="82">
        <f t="shared" si="105"/>
        <v>150000</v>
      </c>
      <c r="U262" s="80">
        <f t="shared" si="105"/>
        <v>100000</v>
      </c>
      <c r="V262" s="82">
        <f t="shared" si="105"/>
        <v>100000</v>
      </c>
      <c r="W262" s="81">
        <f t="shared" si="105"/>
        <v>100000</v>
      </c>
      <c r="X262" s="80">
        <f t="shared" si="105"/>
        <v>100000</v>
      </c>
    </row>
    <row r="263" spans="2:27" ht="15" customHeight="1" x14ac:dyDescent="0.25">
      <c r="B263" s="15" t="s">
        <v>7</v>
      </c>
      <c r="C263" s="79" t="s">
        <v>6</v>
      </c>
      <c r="D263" s="78"/>
      <c r="E263" s="25" t="s">
        <v>5</v>
      </c>
      <c r="F263" s="25" t="s">
        <v>11</v>
      </c>
      <c r="G263" s="25" t="s">
        <v>10</v>
      </c>
      <c r="H263" s="12" t="s">
        <v>4</v>
      </c>
      <c r="I263" s="11" t="s">
        <v>3</v>
      </c>
      <c r="J263" s="37" t="s">
        <v>2</v>
      </c>
      <c r="K263" s="77" t="s">
        <v>28</v>
      </c>
      <c r="L263" s="35"/>
      <c r="M263" s="33"/>
      <c r="N263" s="33"/>
      <c r="O263" s="59"/>
      <c r="P263" s="59">
        <v>323</v>
      </c>
      <c r="Q263" s="76" t="s">
        <v>9</v>
      </c>
      <c r="R263" s="90">
        <v>11</v>
      </c>
      <c r="S263" s="73">
        <f t="shared" si="105"/>
        <v>100000</v>
      </c>
      <c r="T263" s="75">
        <f t="shared" si="105"/>
        <v>150000</v>
      </c>
      <c r="U263" s="73">
        <f t="shared" si="105"/>
        <v>100000</v>
      </c>
      <c r="V263" s="75">
        <f t="shared" si="105"/>
        <v>100000</v>
      </c>
      <c r="W263" s="74">
        <f t="shared" si="105"/>
        <v>100000</v>
      </c>
      <c r="X263" s="73">
        <f t="shared" si="105"/>
        <v>100000</v>
      </c>
    </row>
    <row r="264" spans="2:27" x14ac:dyDescent="0.25">
      <c r="B264" s="15" t="s">
        <v>7</v>
      </c>
      <c r="C264" s="14" t="s">
        <v>6</v>
      </c>
      <c r="D264" s="13"/>
      <c r="E264" s="25" t="s">
        <v>5</v>
      </c>
      <c r="F264" s="11"/>
      <c r="G264" s="11"/>
      <c r="H264" s="12" t="s">
        <v>4</v>
      </c>
      <c r="I264" s="11" t="s">
        <v>3</v>
      </c>
      <c r="J264" s="24" t="s">
        <v>2</v>
      </c>
      <c r="K264" s="72" t="s">
        <v>28</v>
      </c>
      <c r="L264" s="23">
        <v>3</v>
      </c>
      <c r="M264" s="22">
        <v>2</v>
      </c>
      <c r="N264" s="22">
        <v>3</v>
      </c>
      <c r="O264" s="22">
        <v>7</v>
      </c>
      <c r="P264" s="21">
        <v>323</v>
      </c>
      <c r="Q264" s="20" t="s">
        <v>8</v>
      </c>
      <c r="R264" s="89">
        <v>11</v>
      </c>
      <c r="S264" s="16">
        <v>100000</v>
      </c>
      <c r="T264" s="18">
        <v>150000</v>
      </c>
      <c r="U264" s="16">
        <v>100000</v>
      </c>
      <c r="V264" s="18">
        <v>100000</v>
      </c>
      <c r="W264" s="17">
        <v>100000</v>
      </c>
      <c r="X264" s="16">
        <v>100000</v>
      </c>
    </row>
    <row r="265" spans="2:27" ht="28.5" customHeight="1" x14ac:dyDescent="0.25">
      <c r="B265" s="15" t="s">
        <v>7</v>
      </c>
      <c r="C265" s="79" t="s">
        <v>6</v>
      </c>
      <c r="D265" s="78"/>
      <c r="E265" s="25" t="s">
        <v>5</v>
      </c>
      <c r="F265" s="25" t="s">
        <v>11</v>
      </c>
      <c r="G265" s="25" t="s">
        <v>10</v>
      </c>
      <c r="H265" s="12" t="s">
        <v>4</v>
      </c>
      <c r="I265" s="11" t="s">
        <v>3</v>
      </c>
      <c r="J265" s="88" t="s">
        <v>2</v>
      </c>
      <c r="K265" s="94" t="s">
        <v>26</v>
      </c>
      <c r="L265" s="94"/>
      <c r="M265" s="93"/>
      <c r="N265" s="93"/>
      <c r="O265" s="93"/>
      <c r="P265" s="92" t="s">
        <v>14</v>
      </c>
      <c r="Q265" s="91" t="s">
        <v>27</v>
      </c>
      <c r="R265" s="90">
        <v>11</v>
      </c>
      <c r="S265" s="85">
        <f t="shared" ref="S265:X265" si="106">SUM(S268)</f>
        <v>300000</v>
      </c>
      <c r="T265" s="87">
        <f t="shared" si="106"/>
        <v>150000</v>
      </c>
      <c r="U265" s="85">
        <f t="shared" si="106"/>
        <v>150000</v>
      </c>
      <c r="V265" s="87">
        <f t="shared" si="106"/>
        <v>150000</v>
      </c>
      <c r="W265" s="86">
        <f t="shared" si="106"/>
        <v>150000</v>
      </c>
      <c r="X265" s="85">
        <f t="shared" si="106"/>
        <v>150000</v>
      </c>
      <c r="Y265" s="1">
        <v>-300000</v>
      </c>
      <c r="Z265" s="1">
        <v>0</v>
      </c>
      <c r="AA265" s="1">
        <v>0</v>
      </c>
    </row>
    <row r="266" spans="2:27" ht="22.5" x14ac:dyDescent="0.25">
      <c r="B266" s="15" t="s">
        <v>7</v>
      </c>
      <c r="C266" s="79" t="s">
        <v>6</v>
      </c>
      <c r="D266" s="78"/>
      <c r="E266" s="25" t="s">
        <v>5</v>
      </c>
      <c r="F266" s="25" t="s">
        <v>11</v>
      </c>
      <c r="G266" s="25" t="s">
        <v>10</v>
      </c>
      <c r="H266" s="12" t="s">
        <v>4</v>
      </c>
      <c r="I266" s="11" t="s">
        <v>3</v>
      </c>
      <c r="J266" s="45" t="s">
        <v>2</v>
      </c>
      <c r="K266" s="84" t="s">
        <v>26</v>
      </c>
      <c r="L266" s="44"/>
      <c r="M266" s="43"/>
      <c r="N266" s="43"/>
      <c r="O266" s="83"/>
      <c r="P266" s="42">
        <v>32</v>
      </c>
      <c r="Q266" s="41" t="s">
        <v>12</v>
      </c>
      <c r="R266" s="90">
        <v>11</v>
      </c>
      <c r="S266" s="80">
        <f t="shared" ref="S266:X267" si="107">S267</f>
        <v>300000</v>
      </c>
      <c r="T266" s="82">
        <f t="shared" si="107"/>
        <v>150000</v>
      </c>
      <c r="U266" s="80">
        <f t="shared" si="107"/>
        <v>150000</v>
      </c>
      <c r="V266" s="82">
        <f t="shared" si="107"/>
        <v>150000</v>
      </c>
      <c r="W266" s="81">
        <f t="shared" si="107"/>
        <v>150000</v>
      </c>
      <c r="X266" s="80">
        <f t="shared" si="107"/>
        <v>150000</v>
      </c>
    </row>
    <row r="267" spans="2:27" ht="22.5" x14ac:dyDescent="0.25">
      <c r="B267" s="15" t="s">
        <v>7</v>
      </c>
      <c r="C267" s="79" t="s">
        <v>6</v>
      </c>
      <c r="D267" s="78"/>
      <c r="E267" s="25" t="s">
        <v>5</v>
      </c>
      <c r="F267" s="25" t="s">
        <v>11</v>
      </c>
      <c r="G267" s="25" t="s">
        <v>10</v>
      </c>
      <c r="H267" s="12" t="s">
        <v>4</v>
      </c>
      <c r="I267" s="11" t="s">
        <v>3</v>
      </c>
      <c r="J267" s="37" t="s">
        <v>2</v>
      </c>
      <c r="K267" s="77" t="s">
        <v>26</v>
      </c>
      <c r="L267" s="35"/>
      <c r="M267" s="33"/>
      <c r="N267" s="33"/>
      <c r="O267" s="59"/>
      <c r="P267" s="59">
        <v>323</v>
      </c>
      <c r="Q267" s="76" t="s">
        <v>9</v>
      </c>
      <c r="R267" s="90">
        <v>11</v>
      </c>
      <c r="S267" s="73">
        <f t="shared" si="107"/>
        <v>300000</v>
      </c>
      <c r="T267" s="75">
        <f t="shared" si="107"/>
        <v>150000</v>
      </c>
      <c r="U267" s="73">
        <f t="shared" si="107"/>
        <v>150000</v>
      </c>
      <c r="V267" s="75">
        <f t="shared" si="107"/>
        <v>150000</v>
      </c>
      <c r="W267" s="74">
        <f t="shared" si="107"/>
        <v>150000</v>
      </c>
      <c r="X267" s="73">
        <f t="shared" si="107"/>
        <v>150000</v>
      </c>
    </row>
    <row r="268" spans="2:27" x14ac:dyDescent="0.25">
      <c r="B268" s="15" t="s">
        <v>7</v>
      </c>
      <c r="C268" s="14" t="s">
        <v>6</v>
      </c>
      <c r="D268" s="13"/>
      <c r="E268" s="25" t="s">
        <v>5</v>
      </c>
      <c r="F268" s="11"/>
      <c r="G268" s="11"/>
      <c r="H268" s="12" t="s">
        <v>4</v>
      </c>
      <c r="I268" s="11" t="s">
        <v>3</v>
      </c>
      <c r="J268" s="24" t="s">
        <v>2</v>
      </c>
      <c r="K268" s="72" t="s">
        <v>26</v>
      </c>
      <c r="L268" s="23">
        <v>3</v>
      </c>
      <c r="M268" s="22">
        <v>2</v>
      </c>
      <c r="N268" s="22">
        <v>3</v>
      </c>
      <c r="O268" s="22">
        <v>7</v>
      </c>
      <c r="P268" s="21">
        <v>323</v>
      </c>
      <c r="Q268" s="20" t="s">
        <v>8</v>
      </c>
      <c r="R268" s="89">
        <v>11</v>
      </c>
      <c r="S268" s="16">
        <v>300000</v>
      </c>
      <c r="T268" s="18">
        <v>150000</v>
      </c>
      <c r="U268" s="16">
        <v>150000</v>
      </c>
      <c r="V268" s="18">
        <v>150000</v>
      </c>
      <c r="W268" s="17">
        <v>150000</v>
      </c>
      <c r="X268" s="16">
        <v>150000</v>
      </c>
    </row>
    <row r="269" spans="2:27" x14ac:dyDescent="0.25">
      <c r="B269" s="15" t="s">
        <v>7</v>
      </c>
      <c r="C269" s="14" t="s">
        <v>6</v>
      </c>
      <c r="D269" s="13"/>
      <c r="E269" s="25" t="s">
        <v>5</v>
      </c>
      <c r="F269" s="11" t="s">
        <v>11</v>
      </c>
      <c r="G269" s="11" t="s">
        <v>10</v>
      </c>
      <c r="H269" s="12" t="s">
        <v>4</v>
      </c>
      <c r="I269" s="11" t="s">
        <v>3</v>
      </c>
      <c r="J269" s="53" t="s">
        <v>2</v>
      </c>
      <c r="K269" s="52" t="s">
        <v>1</v>
      </c>
      <c r="L269" s="51"/>
      <c r="M269" s="50"/>
      <c r="N269" s="50"/>
      <c r="O269" s="50"/>
      <c r="P269" s="50" t="s">
        <v>14</v>
      </c>
      <c r="Q269" s="49" t="s">
        <v>13</v>
      </c>
      <c r="R269" s="31">
        <v>11</v>
      </c>
      <c r="S269" s="46">
        <f t="shared" ref="S269:X269" si="108">SUM(S272:S273)</f>
        <v>600000</v>
      </c>
      <c r="T269" s="48">
        <f t="shared" si="108"/>
        <v>1000000</v>
      </c>
      <c r="U269" s="46">
        <f t="shared" si="108"/>
        <v>466000</v>
      </c>
      <c r="V269" s="48">
        <f t="shared" si="108"/>
        <v>1000000</v>
      </c>
      <c r="W269" s="47">
        <f t="shared" si="108"/>
        <v>250000</v>
      </c>
      <c r="X269" s="46">
        <f t="shared" si="108"/>
        <v>250000</v>
      </c>
    </row>
    <row r="270" spans="2:27" ht="15" customHeight="1" x14ac:dyDescent="0.25">
      <c r="B270" s="15" t="s">
        <v>7</v>
      </c>
      <c r="C270" s="14" t="s">
        <v>6</v>
      </c>
      <c r="D270" s="13"/>
      <c r="E270" s="25" t="s">
        <v>5</v>
      </c>
      <c r="F270" s="11" t="s">
        <v>11</v>
      </c>
      <c r="G270" s="11" t="s">
        <v>10</v>
      </c>
      <c r="H270" s="12" t="s">
        <v>4</v>
      </c>
      <c r="I270" s="11" t="s">
        <v>3</v>
      </c>
      <c r="J270" s="45" t="s">
        <v>2</v>
      </c>
      <c r="K270" s="44" t="s">
        <v>1</v>
      </c>
      <c r="L270" s="44"/>
      <c r="M270" s="43"/>
      <c r="N270" s="43"/>
      <c r="O270" s="43"/>
      <c r="P270" s="42">
        <v>32</v>
      </c>
      <c r="Q270" s="41" t="s">
        <v>12</v>
      </c>
      <c r="R270" s="31">
        <v>11</v>
      </c>
      <c r="S270" s="38">
        <f t="shared" ref="S270:X270" si="109">S271</f>
        <v>600000</v>
      </c>
      <c r="T270" s="40">
        <f t="shared" si="109"/>
        <v>1000000</v>
      </c>
      <c r="U270" s="38">
        <f t="shared" si="109"/>
        <v>466000</v>
      </c>
      <c r="V270" s="40">
        <f t="shared" si="109"/>
        <v>1000000</v>
      </c>
      <c r="W270" s="39">
        <f t="shared" si="109"/>
        <v>250000</v>
      </c>
      <c r="X270" s="38">
        <f t="shared" si="109"/>
        <v>250000</v>
      </c>
    </row>
    <row r="271" spans="2:27" x14ac:dyDescent="0.25">
      <c r="B271" s="15" t="s">
        <v>7</v>
      </c>
      <c r="C271" s="14" t="s">
        <v>6</v>
      </c>
      <c r="D271" s="13"/>
      <c r="E271" s="25" t="s">
        <v>5</v>
      </c>
      <c r="F271" s="11" t="s">
        <v>11</v>
      </c>
      <c r="G271" s="11" t="s">
        <v>10</v>
      </c>
      <c r="H271" s="12" t="s">
        <v>4</v>
      </c>
      <c r="I271" s="11" t="s">
        <v>3</v>
      </c>
      <c r="J271" s="37" t="s">
        <v>2</v>
      </c>
      <c r="K271" s="36" t="s">
        <v>1</v>
      </c>
      <c r="L271" s="35"/>
      <c r="M271" s="33"/>
      <c r="N271" s="33"/>
      <c r="O271" s="34"/>
      <c r="P271" s="33">
        <v>323</v>
      </c>
      <c r="Q271" s="32" t="s">
        <v>9</v>
      </c>
      <c r="R271" s="31">
        <v>11</v>
      </c>
      <c r="S271" s="28">
        <f t="shared" ref="S271:X271" si="110">S272+S273</f>
        <v>600000</v>
      </c>
      <c r="T271" s="30">
        <f t="shared" si="110"/>
        <v>1000000</v>
      </c>
      <c r="U271" s="28">
        <f t="shared" si="110"/>
        <v>466000</v>
      </c>
      <c r="V271" s="30">
        <f t="shared" si="110"/>
        <v>1000000</v>
      </c>
      <c r="W271" s="29">
        <f t="shared" si="110"/>
        <v>250000</v>
      </c>
      <c r="X271" s="28">
        <f t="shared" si="110"/>
        <v>250000</v>
      </c>
    </row>
    <row r="272" spans="2:27" x14ac:dyDescent="0.25">
      <c r="B272" s="15" t="s">
        <v>7</v>
      </c>
      <c r="C272" s="14" t="s">
        <v>6</v>
      </c>
      <c r="D272" s="13"/>
      <c r="E272" s="25" t="s">
        <v>5</v>
      </c>
      <c r="F272" s="11"/>
      <c r="G272" s="11"/>
      <c r="H272" s="12" t="s">
        <v>4</v>
      </c>
      <c r="I272" s="11" t="s">
        <v>3</v>
      </c>
      <c r="J272" s="24" t="s">
        <v>2</v>
      </c>
      <c r="K272" s="23" t="s">
        <v>1</v>
      </c>
      <c r="L272" s="27">
        <v>3</v>
      </c>
      <c r="M272" s="22">
        <v>2</v>
      </c>
      <c r="N272" s="22">
        <v>3</v>
      </c>
      <c r="O272" s="26">
        <v>7</v>
      </c>
      <c r="P272" s="21">
        <v>323</v>
      </c>
      <c r="Q272" s="20" t="s">
        <v>8</v>
      </c>
      <c r="R272" s="19">
        <v>11</v>
      </c>
      <c r="S272" s="16">
        <v>203663</v>
      </c>
      <c r="T272" s="18">
        <v>203663</v>
      </c>
      <c r="U272" s="16">
        <v>0</v>
      </c>
      <c r="V272" s="18">
        <v>203663</v>
      </c>
      <c r="W272" s="17">
        <v>0</v>
      </c>
      <c r="X272" s="16">
        <v>0</v>
      </c>
    </row>
    <row r="273" spans="2:25" x14ac:dyDescent="0.25">
      <c r="B273" s="15" t="s">
        <v>7</v>
      </c>
      <c r="C273" s="14" t="s">
        <v>6</v>
      </c>
      <c r="D273" s="13"/>
      <c r="E273" s="25" t="s">
        <v>5</v>
      </c>
      <c r="F273" s="11"/>
      <c r="G273" s="11"/>
      <c r="H273" s="12" t="s">
        <v>4</v>
      </c>
      <c r="I273" s="11" t="s">
        <v>3</v>
      </c>
      <c r="J273" s="24" t="s">
        <v>2</v>
      </c>
      <c r="K273" s="23" t="s">
        <v>1</v>
      </c>
      <c r="L273" s="23">
        <v>3</v>
      </c>
      <c r="M273" s="22">
        <v>2</v>
      </c>
      <c r="N273" s="22">
        <v>3</v>
      </c>
      <c r="O273" s="22">
        <v>8</v>
      </c>
      <c r="P273" s="21">
        <v>323</v>
      </c>
      <c r="Q273" s="20" t="s">
        <v>0</v>
      </c>
      <c r="R273" s="19">
        <v>11</v>
      </c>
      <c r="S273" s="16">
        <v>396337</v>
      </c>
      <c r="T273" s="18">
        <v>796337</v>
      </c>
      <c r="U273" s="16">
        <v>466000</v>
      </c>
      <c r="V273" s="18">
        <v>796337</v>
      </c>
      <c r="W273" s="17">
        <v>250000</v>
      </c>
      <c r="X273" s="16">
        <v>250000</v>
      </c>
    </row>
    <row r="274" spans="2:25" ht="15" customHeight="1" x14ac:dyDescent="0.25">
      <c r="B274" s="15"/>
      <c r="C274" s="14"/>
      <c r="D274" s="13"/>
      <c r="E274" s="11"/>
      <c r="F274" s="11"/>
      <c r="G274" s="11"/>
      <c r="H274" s="12"/>
      <c r="I274" s="11"/>
      <c r="J274" s="10"/>
      <c r="K274" s="9"/>
      <c r="L274" s="9"/>
      <c r="M274" s="9"/>
      <c r="N274" s="9"/>
      <c r="O274" s="9"/>
      <c r="P274" s="8"/>
      <c r="Q274" s="7"/>
      <c r="R274" s="6"/>
      <c r="S274" s="4"/>
      <c r="T274" s="5"/>
      <c r="U274" s="4"/>
      <c r="V274" s="5"/>
      <c r="W274" s="4"/>
      <c r="X274" s="4"/>
    </row>
    <row r="275" spans="2:25" ht="17.25" customHeight="1" x14ac:dyDescent="0.25"/>
    <row r="278" spans="2:25" ht="15" customHeight="1" x14ac:dyDescent="0.25"/>
    <row r="279" spans="2:25" ht="15" customHeight="1" x14ac:dyDescent="0.25"/>
    <row r="280" spans="2:25" ht="21" customHeight="1" x14ac:dyDescent="0.25"/>
    <row r="281" spans="2:25" ht="21" customHeight="1" x14ac:dyDescent="0.25"/>
    <row r="282" spans="2:25" ht="21" customHeight="1" x14ac:dyDescent="0.25"/>
    <row r="284" spans="2:25" ht="22.5" customHeight="1" x14ac:dyDescent="0.25">
      <c r="Y284" s="217">
        <v>500000</v>
      </c>
    </row>
    <row r="285" spans="2:25" ht="15.75" customHeight="1" x14ac:dyDescent="0.25"/>
    <row r="297" spans="25:27" x14ac:dyDescent="0.25">
      <c r="Y297" s="1">
        <v>-200000</v>
      </c>
      <c r="Z297" s="1">
        <v>0</v>
      </c>
      <c r="AA297" s="1">
        <v>0</v>
      </c>
    </row>
    <row r="299" spans="25:27" ht="15" customHeight="1" x14ac:dyDescent="0.25"/>
    <row r="302" spans="25:27" ht="15" customHeight="1" x14ac:dyDescent="0.25"/>
    <row r="303" spans="25:27" ht="15" customHeight="1" x14ac:dyDescent="0.25"/>
    <row r="304" spans="25:27" ht="15" customHeight="1" x14ac:dyDescent="0.25"/>
    <row r="305" ht="15" customHeight="1" x14ac:dyDescent="0.25"/>
    <row r="307" ht="15" customHeight="1" x14ac:dyDescent="0.25"/>
    <row r="312" ht="15" customHeight="1" x14ac:dyDescent="0.25"/>
    <row r="314" ht="27.75" customHeight="1" x14ac:dyDescent="0.25"/>
    <row r="316" ht="15" customHeight="1" x14ac:dyDescent="0.25"/>
    <row r="317" ht="16.5" customHeight="1" x14ac:dyDescent="0.25"/>
    <row r="319" ht="15" customHeight="1" x14ac:dyDescent="0.25"/>
    <row r="321" ht="32.25" customHeight="1" x14ac:dyDescent="0.25"/>
    <row r="324" ht="15" customHeight="1" x14ac:dyDescent="0.25"/>
    <row r="327" ht="53.25" customHeight="1" x14ac:dyDescent="0.25"/>
    <row r="333" ht="15" customHeight="1" x14ac:dyDescent="0.25"/>
    <row r="335" ht="15" customHeight="1" x14ac:dyDescent="0.25"/>
    <row r="336" ht="15" customHeight="1" x14ac:dyDescent="0.25"/>
    <row r="339" spans="25:29" ht="15" customHeight="1" x14ac:dyDescent="0.25"/>
    <row r="340" spans="25:29" ht="15" customHeight="1" x14ac:dyDescent="0.25"/>
    <row r="341" spans="25:29" ht="15" customHeight="1" x14ac:dyDescent="0.25"/>
    <row r="342" spans="25:29" ht="15" customHeight="1" x14ac:dyDescent="0.25"/>
    <row r="345" spans="25:29" ht="16.5" customHeight="1" x14ac:dyDescent="0.25"/>
    <row r="346" spans="25:29" ht="21.75" customHeight="1" x14ac:dyDescent="0.25"/>
    <row r="347" spans="25:29" ht="19.5" customHeight="1" x14ac:dyDescent="0.25"/>
    <row r="348" spans="25:29" ht="186" customHeight="1" x14ac:dyDescent="0.25">
      <c r="Y348" s="1">
        <v>-6000000</v>
      </c>
      <c r="Z348" s="1">
        <v>-5000000</v>
      </c>
      <c r="AA348" s="1">
        <v>0</v>
      </c>
    </row>
    <row r="349" spans="25:29" ht="15" customHeight="1" x14ac:dyDescent="0.25">
      <c r="Y349" s="275"/>
      <c r="AC349" s="284"/>
    </row>
    <row r="350" spans="25:29" ht="15" customHeight="1" x14ac:dyDescent="0.25"/>
    <row r="351" spans="25:29" ht="15" customHeight="1" x14ac:dyDescent="0.25"/>
    <row r="353" spans="25:27" ht="15" customHeight="1" x14ac:dyDescent="0.25"/>
    <row r="354" spans="25:27" ht="15" customHeight="1" x14ac:dyDescent="0.25"/>
    <row r="355" spans="25:27" ht="15" customHeight="1" x14ac:dyDescent="0.25"/>
    <row r="356" spans="25:27" ht="15" customHeight="1" x14ac:dyDescent="0.25"/>
    <row r="357" spans="25:27" ht="15" customHeight="1" x14ac:dyDescent="0.25"/>
    <row r="358" spans="25:27" ht="15" customHeight="1" x14ac:dyDescent="0.25"/>
    <row r="360" spans="25:27" ht="22.5" customHeight="1" x14ac:dyDescent="0.25"/>
    <row r="361" spans="25:27" ht="22.5" customHeight="1" x14ac:dyDescent="0.25"/>
    <row r="362" spans="25:27" ht="22.5" customHeight="1" x14ac:dyDescent="0.25"/>
    <row r="363" spans="25:27" ht="22.5" customHeight="1" x14ac:dyDescent="0.25"/>
    <row r="364" spans="25:27" ht="18" customHeight="1" x14ac:dyDescent="0.25"/>
    <row r="365" spans="25:27" ht="18" customHeight="1" x14ac:dyDescent="0.25"/>
    <row r="367" spans="25:27" x14ac:dyDescent="0.25">
      <c r="Y367" s="1">
        <v>-1200000</v>
      </c>
      <c r="Z367" s="1">
        <v>0</v>
      </c>
      <c r="AA367" s="1">
        <v>0</v>
      </c>
    </row>
    <row r="368" spans="25:27" ht="15" customHeight="1" x14ac:dyDescent="0.25"/>
    <row r="369" spans="25:25" ht="15" customHeight="1" x14ac:dyDescent="0.25"/>
    <row r="370" spans="25:25" ht="15" customHeight="1" x14ac:dyDescent="0.25"/>
    <row r="371" spans="25:25" ht="15" customHeight="1" x14ac:dyDescent="0.25"/>
    <row r="372" spans="25:25" ht="15" customHeight="1" x14ac:dyDescent="0.25"/>
    <row r="373" spans="25:25" ht="15" customHeight="1" x14ac:dyDescent="0.25"/>
    <row r="374" spans="25:25" ht="15.75" customHeight="1" x14ac:dyDescent="0.25"/>
    <row r="375" spans="25:25" x14ac:dyDescent="0.25">
      <c r="Y375" s="217">
        <v>-213737</v>
      </c>
    </row>
    <row r="376" spans="25:25" ht="15" customHeight="1" x14ac:dyDescent="0.25"/>
    <row r="377" spans="25:25" ht="15" customHeight="1" x14ac:dyDescent="0.25"/>
    <row r="379" spans="25:25" ht="15" customHeight="1" x14ac:dyDescent="0.25"/>
    <row r="380" spans="25:25" ht="15" customHeight="1" x14ac:dyDescent="0.25"/>
    <row r="381" spans="25:25" ht="15" customHeight="1" x14ac:dyDescent="0.25"/>
    <row r="382" spans="25:25" ht="15" customHeight="1" x14ac:dyDescent="0.25"/>
    <row r="383" spans="25:25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spans="25:29" ht="15" customHeight="1" x14ac:dyDescent="0.25"/>
    <row r="402" spans="25:29" ht="15" customHeight="1" x14ac:dyDescent="0.25"/>
    <row r="403" spans="25:29" ht="15" customHeight="1" x14ac:dyDescent="0.25"/>
    <row r="404" spans="25:29" ht="15" customHeight="1" x14ac:dyDescent="0.25"/>
    <row r="405" spans="25:29" ht="15" customHeight="1" x14ac:dyDescent="0.25"/>
    <row r="408" spans="25:29" ht="15" customHeight="1" x14ac:dyDescent="0.25"/>
    <row r="409" spans="25:29" ht="21" customHeight="1" x14ac:dyDescent="0.25"/>
    <row r="410" spans="25:29" x14ac:dyDescent="0.25">
      <c r="Y410" s="1">
        <v>-500000</v>
      </c>
      <c r="Z410" s="1">
        <v>-500000</v>
      </c>
      <c r="AA410" s="1">
        <v>-500000</v>
      </c>
    </row>
    <row r="411" spans="25:29" ht="15" customHeight="1" x14ac:dyDescent="0.25"/>
    <row r="412" spans="25:29" ht="15" customHeight="1" x14ac:dyDescent="0.25"/>
    <row r="413" spans="25:29" ht="24" customHeight="1" x14ac:dyDescent="0.25">
      <c r="AB413" s="293"/>
      <c r="AC413" s="293"/>
    </row>
    <row r="414" spans="25:29" ht="38.25" customHeight="1" x14ac:dyDescent="0.25">
      <c r="Y414" s="1">
        <v>0</v>
      </c>
      <c r="Z414" s="1">
        <v>0</v>
      </c>
      <c r="AA414" s="1">
        <v>12400000</v>
      </c>
    </row>
    <row r="416" spans="25:29" x14ac:dyDescent="0.25">
      <c r="Y416" s="275"/>
    </row>
    <row r="417" spans="25:27" ht="15" customHeight="1" x14ac:dyDescent="0.25"/>
    <row r="418" spans="25:27" ht="15" customHeight="1" x14ac:dyDescent="0.25"/>
    <row r="419" spans="25:27" ht="15" customHeight="1" x14ac:dyDescent="0.25"/>
    <row r="420" spans="25:27" ht="15" customHeight="1" x14ac:dyDescent="0.25"/>
    <row r="421" spans="25:27" ht="15" customHeight="1" x14ac:dyDescent="0.25"/>
    <row r="423" spans="25:27" ht="15" customHeight="1" x14ac:dyDescent="0.25"/>
    <row r="426" spans="25:27" ht="15" customHeight="1" x14ac:dyDescent="0.25"/>
    <row r="427" spans="25:27" ht="15" customHeight="1" x14ac:dyDescent="0.25"/>
    <row r="428" spans="25:27" ht="15" customHeight="1" x14ac:dyDescent="0.25"/>
    <row r="430" spans="25:27" ht="15" customHeight="1" x14ac:dyDescent="0.25"/>
    <row r="431" spans="25:27" x14ac:dyDescent="0.25">
      <c r="Y431" s="1">
        <v>-20500000</v>
      </c>
      <c r="Z431" s="1">
        <v>0</v>
      </c>
      <c r="AA431" s="1">
        <v>0</v>
      </c>
    </row>
    <row r="432" spans="25:27" x14ac:dyDescent="0.25">
      <c r="Y432" s="275"/>
    </row>
    <row r="433" ht="15" customHeight="1" x14ac:dyDescent="0.25"/>
    <row r="434" ht="15" customHeight="1" x14ac:dyDescent="0.25"/>
    <row r="435" ht="15" customHeight="1" x14ac:dyDescent="0.25"/>
    <row r="437" ht="15" customHeight="1" x14ac:dyDescent="0.25"/>
    <row r="440" ht="15" customHeight="1" x14ac:dyDescent="0.25"/>
    <row r="444" ht="15" customHeight="1" x14ac:dyDescent="0.25"/>
    <row r="446" ht="34.5" customHeight="1" x14ac:dyDescent="0.25"/>
    <row r="448" ht="15" customHeight="1" x14ac:dyDescent="0.25"/>
    <row r="449" spans="25:27" ht="15" customHeight="1" x14ac:dyDescent="0.25"/>
    <row r="450" spans="25:27" x14ac:dyDescent="0.25">
      <c r="Y450" s="1">
        <v>-6500000</v>
      </c>
      <c r="Z450" s="1">
        <v>6000000</v>
      </c>
      <c r="AA450" s="1">
        <v>0</v>
      </c>
    </row>
    <row r="451" spans="25:27" x14ac:dyDescent="0.25">
      <c r="Y451" s="275"/>
    </row>
    <row r="455" spans="25:27" ht="15" customHeight="1" x14ac:dyDescent="0.25"/>
    <row r="456" spans="25:27" ht="15" customHeight="1" x14ac:dyDescent="0.25"/>
    <row r="457" spans="25:27" ht="15" customHeight="1" x14ac:dyDescent="0.25"/>
    <row r="458" spans="25:27" ht="15" customHeight="1" x14ac:dyDescent="0.25"/>
    <row r="459" spans="25:27" ht="15" customHeight="1" x14ac:dyDescent="0.25"/>
    <row r="460" spans="25:27" ht="15" customHeight="1" x14ac:dyDescent="0.25"/>
    <row r="461" spans="25:27" ht="15" customHeight="1" x14ac:dyDescent="0.25"/>
    <row r="462" spans="25:27" ht="15" customHeight="1" x14ac:dyDescent="0.25"/>
    <row r="463" spans="25:27" ht="15" customHeight="1" x14ac:dyDescent="0.25"/>
    <row r="464" spans="25:27" ht="15" customHeight="1" x14ac:dyDescent="0.25"/>
    <row r="465" ht="15" customHeight="1" x14ac:dyDescent="0.25"/>
    <row r="467" ht="15" customHeight="1" x14ac:dyDescent="0.25"/>
    <row r="468" ht="15" customHeight="1" x14ac:dyDescent="0.25"/>
    <row r="469" ht="15" customHeight="1" x14ac:dyDescent="0.25"/>
    <row r="471" ht="22.5" customHeight="1" x14ac:dyDescent="0.25"/>
    <row r="472" ht="22.5" customHeight="1" x14ac:dyDescent="0.25"/>
    <row r="473" ht="16.5" customHeight="1" x14ac:dyDescent="0.25"/>
    <row r="475" ht="22.5" customHeight="1" x14ac:dyDescent="0.25"/>
    <row r="476" ht="22.5" customHeight="1" x14ac:dyDescent="0.25"/>
    <row r="477" ht="22.5" customHeight="1" x14ac:dyDescent="0.25"/>
    <row r="478" ht="65.25" customHeight="1" x14ac:dyDescent="0.25"/>
    <row r="479" ht="15" customHeight="1" x14ac:dyDescent="0.25"/>
    <row r="480" ht="15" customHeight="1" x14ac:dyDescent="0.25"/>
    <row r="481" ht="15" customHeight="1" x14ac:dyDescent="0.25"/>
    <row r="484" ht="35.25" customHeight="1" x14ac:dyDescent="0.25"/>
    <row r="486" ht="15" customHeight="1" x14ac:dyDescent="0.25"/>
    <row r="487" ht="15" customHeight="1" x14ac:dyDescent="0.25"/>
    <row r="488" ht="15" customHeight="1" x14ac:dyDescent="0.25"/>
    <row r="501" ht="15" customHeight="1" x14ac:dyDescent="0.25"/>
    <row r="502" ht="15" customHeight="1" x14ac:dyDescent="0.25"/>
    <row r="503" ht="15" customHeight="1" x14ac:dyDescent="0.25"/>
    <row r="521" spans="25:27" ht="136.5" customHeight="1" x14ac:dyDescent="0.25">
      <c r="Y521" s="1">
        <v>-40000000</v>
      </c>
      <c r="Z521" s="1">
        <v>-34000000</v>
      </c>
      <c r="AA521" s="1">
        <v>-29000000</v>
      </c>
    </row>
    <row r="522" spans="25:27" ht="15" customHeight="1" x14ac:dyDescent="0.25">
      <c r="Y522" s="275"/>
    </row>
    <row r="523" spans="25:27" ht="25.9" customHeight="1" x14ac:dyDescent="0.25"/>
    <row r="524" spans="25:27" ht="15" customHeight="1" x14ac:dyDescent="0.25"/>
    <row r="525" spans="25:27" ht="23.25" customHeight="1" x14ac:dyDescent="0.25"/>
    <row r="526" spans="25:27" ht="15" customHeight="1" x14ac:dyDescent="0.25"/>
    <row r="527" spans="25:27" ht="15" customHeight="1" x14ac:dyDescent="0.25"/>
    <row r="528" spans="25:27" ht="15" customHeight="1" x14ac:dyDescent="0.25"/>
    <row r="529" spans="25:27" x14ac:dyDescent="0.25">
      <c r="Y529" s="1">
        <v>-6500000</v>
      </c>
      <c r="Z529" s="1">
        <v>-6000000</v>
      </c>
      <c r="AA529" s="1">
        <v>0</v>
      </c>
    </row>
    <row r="530" spans="25:27" ht="15" customHeight="1" x14ac:dyDescent="0.25">
      <c r="Y530" s="275"/>
    </row>
    <row r="531" spans="25:27" ht="25.9" customHeight="1" x14ac:dyDescent="0.25"/>
    <row r="532" spans="25:27" ht="15" customHeight="1" x14ac:dyDescent="0.25"/>
    <row r="533" spans="25:27" ht="23.25" customHeight="1" x14ac:dyDescent="0.25"/>
    <row r="534" spans="25:27" ht="15" customHeight="1" x14ac:dyDescent="0.25"/>
    <row r="535" spans="25:27" ht="15" customHeight="1" x14ac:dyDescent="0.25"/>
    <row r="536" spans="25:27" x14ac:dyDescent="0.25">
      <c r="Y536" s="1">
        <v>-4000000</v>
      </c>
      <c r="Z536" s="1">
        <v>-4000000</v>
      </c>
      <c r="AA536" s="1">
        <v>-4000000</v>
      </c>
    </row>
    <row r="537" spans="25:27" ht="15" customHeight="1" x14ac:dyDescent="0.25"/>
    <row r="538" spans="25:27" ht="15" customHeight="1" x14ac:dyDescent="0.25"/>
    <row r="540" spans="25:27" x14ac:dyDescent="0.25">
      <c r="Y540" s="1">
        <v>-19600000</v>
      </c>
      <c r="Z540" s="1">
        <v>-20700000</v>
      </c>
      <c r="AA540" s="1">
        <v>0</v>
      </c>
    </row>
    <row r="541" spans="25:27" ht="15" customHeight="1" x14ac:dyDescent="0.25">
      <c r="Y541" s="275"/>
    </row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spans="25:27" ht="15" customHeight="1" x14ac:dyDescent="0.25"/>
    <row r="562" spans="25:27" ht="15" customHeight="1" x14ac:dyDescent="0.25"/>
    <row r="563" spans="25:27" ht="15" customHeight="1" x14ac:dyDescent="0.25"/>
    <row r="564" spans="25:27" ht="15" customHeight="1" x14ac:dyDescent="0.25"/>
    <row r="565" spans="25:27" ht="15" customHeight="1" x14ac:dyDescent="0.25"/>
    <row r="566" spans="25:27" x14ac:dyDescent="0.25">
      <c r="Y566" s="1">
        <v>0</v>
      </c>
      <c r="Z566" s="1">
        <v>0</v>
      </c>
      <c r="AA566" s="1">
        <v>-10000000</v>
      </c>
    </row>
    <row r="567" spans="25:27" ht="15" customHeight="1" x14ac:dyDescent="0.25"/>
    <row r="568" spans="25:27" ht="15" customHeight="1" x14ac:dyDescent="0.25"/>
    <row r="569" spans="25:27" ht="15" customHeight="1" x14ac:dyDescent="0.25"/>
    <row r="583" spans="25:27" ht="15" customHeight="1" x14ac:dyDescent="0.25"/>
    <row r="584" spans="25:27" ht="15" customHeight="1" x14ac:dyDescent="0.25"/>
    <row r="585" spans="25:27" ht="15" customHeight="1" x14ac:dyDescent="0.25"/>
    <row r="586" spans="25:27" ht="30" customHeight="1" x14ac:dyDescent="0.25"/>
    <row r="587" spans="25:27" ht="30.75" customHeight="1" x14ac:dyDescent="0.25"/>
    <row r="588" spans="25:27" ht="147" customHeight="1" x14ac:dyDescent="0.25">
      <c r="Y588" s="1">
        <v>-445665</v>
      </c>
      <c r="Z588" s="1">
        <v>0</v>
      </c>
      <c r="AA588" s="1">
        <v>0</v>
      </c>
    </row>
    <row r="589" spans="25:27" ht="15" customHeight="1" x14ac:dyDescent="0.25"/>
    <row r="590" spans="25:27" ht="15" customHeight="1" x14ac:dyDescent="0.25"/>
    <row r="591" spans="25:27" ht="15" customHeight="1" x14ac:dyDescent="0.25"/>
    <row r="592" spans="25:27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9" ht="15" customHeight="1" x14ac:dyDescent="0.25"/>
    <row r="601" ht="15" customHeight="1" x14ac:dyDescent="0.25"/>
    <row r="602" ht="15" customHeight="1" x14ac:dyDescent="0.25"/>
    <row r="603" ht="66.7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5" ht="15" customHeight="1" x14ac:dyDescent="0.25"/>
    <row r="616" ht="15" customHeight="1" x14ac:dyDescent="0.25"/>
    <row r="618" ht="15" customHeight="1" x14ac:dyDescent="0.25"/>
    <row r="619" ht="15" customHeight="1" x14ac:dyDescent="0.25"/>
    <row r="620" ht="15" customHeight="1" x14ac:dyDescent="0.25"/>
    <row r="623" ht="15" customHeight="1" x14ac:dyDescent="0.25"/>
    <row r="626" spans="25:27" x14ac:dyDescent="0.25">
      <c r="Y626" s="217">
        <v>500000</v>
      </c>
    </row>
    <row r="627" spans="25:27" ht="15" customHeight="1" x14ac:dyDescent="0.25"/>
    <row r="630" spans="25:27" x14ac:dyDescent="0.25">
      <c r="Y630" s="1">
        <v>-500000</v>
      </c>
      <c r="Z630" s="1">
        <v>0</v>
      </c>
      <c r="AA630" s="1">
        <v>0</v>
      </c>
    </row>
    <row r="632" spans="25:27" ht="15" customHeight="1" x14ac:dyDescent="0.25"/>
    <row r="633" spans="25:27" ht="15" customHeight="1" x14ac:dyDescent="0.25"/>
    <row r="634" spans="25:27" ht="66.75" customHeight="1" x14ac:dyDescent="0.25">
      <c r="Y634" s="1">
        <v>-2500000</v>
      </c>
      <c r="Z634" s="1">
        <v>-2000000</v>
      </c>
      <c r="AA634" s="1">
        <v>-2000000</v>
      </c>
    </row>
    <row r="635" spans="25:27" x14ac:dyDescent="0.25">
      <c r="Y635" s="275"/>
    </row>
    <row r="636" spans="25:27" ht="15" customHeight="1" x14ac:dyDescent="0.25"/>
    <row r="637" spans="25:27" ht="15" customHeight="1" x14ac:dyDescent="0.25"/>
    <row r="638" spans="25:27" ht="15" customHeight="1" x14ac:dyDescent="0.25"/>
    <row r="640" spans="25:27" ht="15" customHeight="1" x14ac:dyDescent="0.25"/>
    <row r="643" spans="25:27" ht="15" customHeight="1" x14ac:dyDescent="0.25"/>
    <row r="644" spans="25:27" ht="15" customHeight="1" x14ac:dyDescent="0.25"/>
    <row r="647" spans="25:27" x14ac:dyDescent="0.25">
      <c r="Y647" s="1">
        <v>-1000000</v>
      </c>
      <c r="Z647" s="1">
        <v>-1000000</v>
      </c>
      <c r="AA647" s="1">
        <v>-1000000</v>
      </c>
    </row>
    <row r="655" spans="25:27" ht="15" customHeight="1" x14ac:dyDescent="0.25"/>
    <row r="656" spans="25:27" ht="15" customHeight="1" x14ac:dyDescent="0.25"/>
    <row r="657" spans="25:27" ht="15" customHeight="1" x14ac:dyDescent="0.25"/>
    <row r="658" spans="25:27" ht="15" customHeight="1" x14ac:dyDescent="0.25"/>
    <row r="660" spans="25:27" ht="15" customHeight="1" x14ac:dyDescent="0.25"/>
    <row r="661" spans="25:27" ht="15" customHeight="1" x14ac:dyDescent="0.25"/>
    <row r="662" spans="25:27" ht="15" customHeight="1" x14ac:dyDescent="0.25"/>
    <row r="667" spans="25:27" ht="66" customHeight="1" x14ac:dyDescent="0.25">
      <c r="Y667" s="1">
        <v>-3616973</v>
      </c>
      <c r="Z667" s="1">
        <v>0</v>
      </c>
      <c r="AA667" s="1">
        <v>3116973</v>
      </c>
    </row>
    <row r="668" spans="25:27" x14ac:dyDescent="0.25">
      <c r="Y668" s="275"/>
    </row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82" ht="15" customHeight="1" x14ac:dyDescent="0.25"/>
    <row r="683" ht="15" customHeight="1" x14ac:dyDescent="0.25"/>
    <row r="684" ht="15" customHeight="1" x14ac:dyDescent="0.25"/>
    <row r="689" spans="25:25" ht="15" customHeight="1" x14ac:dyDescent="0.25"/>
    <row r="690" spans="25:25" ht="15" customHeight="1" x14ac:dyDescent="0.25"/>
    <row r="691" spans="25:25" ht="15" customHeight="1" x14ac:dyDescent="0.25"/>
    <row r="692" spans="25:25" x14ac:dyDescent="0.25">
      <c r="Y692" s="217">
        <v>-1000000</v>
      </c>
    </row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7" ht="15" customHeight="1" x14ac:dyDescent="0.25"/>
    <row r="718" ht="15" customHeight="1" x14ac:dyDescent="0.25"/>
    <row r="721" ht="18.75" customHeight="1" x14ac:dyDescent="0.25"/>
    <row r="722" ht="22.5" customHeight="1" x14ac:dyDescent="0.25"/>
    <row r="723" ht="16.5" customHeight="1" x14ac:dyDescent="0.25"/>
    <row r="724" ht="22.5" customHeight="1" x14ac:dyDescent="0.25"/>
    <row r="725" ht="22.5" customHeight="1" x14ac:dyDescent="0.25"/>
    <row r="726" ht="22.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42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52" ht="15" customHeight="1" x14ac:dyDescent="0.25"/>
    <row r="753" spans="25:27" ht="15" customHeight="1" x14ac:dyDescent="0.25"/>
    <row r="768" spans="25:27" x14ac:dyDescent="0.25">
      <c r="Y768" s="1">
        <v>-16391</v>
      </c>
      <c r="Z768" s="1">
        <v>-32782</v>
      </c>
      <c r="AA768" s="1">
        <v>-16391</v>
      </c>
    </row>
    <row r="774" ht="15.7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8" customHeight="1" x14ac:dyDescent="0.25"/>
    <row r="780" ht="13.5" customHeight="1" x14ac:dyDescent="0.25"/>
    <row r="781" ht="13.5" customHeight="1" x14ac:dyDescent="0.25"/>
    <row r="782" ht="17.25" customHeight="1" x14ac:dyDescent="0.25"/>
    <row r="783" ht="15.75" customHeight="1" x14ac:dyDescent="0.25"/>
    <row r="784" ht="14.25" customHeight="1" x14ac:dyDescent="0.25"/>
    <row r="785" ht="15.75" customHeight="1" x14ac:dyDescent="0.25"/>
    <row r="786" ht="15" customHeight="1" x14ac:dyDescent="0.25"/>
    <row r="787" ht="15" customHeight="1" x14ac:dyDescent="0.25"/>
    <row r="788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7.25" customHeight="1" x14ac:dyDescent="0.25"/>
    <row r="796" ht="15" customHeight="1" x14ac:dyDescent="0.25"/>
    <row r="801" ht="15" customHeight="1" x14ac:dyDescent="0.25"/>
    <row r="803" ht="57.75" customHeight="1" x14ac:dyDescent="0.25"/>
    <row r="804" ht="78.75" customHeight="1" x14ac:dyDescent="0.25"/>
    <row r="811" ht="15" customHeight="1" x14ac:dyDescent="0.25"/>
    <row r="812" ht="15" customHeight="1" x14ac:dyDescent="0.25"/>
    <row r="816" ht="15" customHeight="1" x14ac:dyDescent="0.25"/>
    <row r="818" ht="15" customHeight="1" x14ac:dyDescent="0.25"/>
    <row r="819" ht="15" customHeight="1" x14ac:dyDescent="0.25"/>
    <row r="820" ht="15" customHeight="1" x14ac:dyDescent="0.25"/>
    <row r="828" ht="16.5" customHeight="1" x14ac:dyDescent="0.25"/>
    <row r="829" ht="16.5" customHeight="1" x14ac:dyDescent="0.25"/>
    <row r="830" ht="15" customHeight="1" x14ac:dyDescent="0.25"/>
    <row r="831" ht="14.25" customHeight="1" x14ac:dyDescent="0.25"/>
    <row r="835" ht="15" customHeight="1" x14ac:dyDescent="0.25"/>
    <row r="837" ht="14.25" customHeight="1" x14ac:dyDescent="0.25"/>
    <row r="838" ht="14.25" customHeight="1" x14ac:dyDescent="0.25"/>
    <row r="839" ht="15" customHeight="1" x14ac:dyDescent="0.25"/>
    <row r="841" ht="15" customHeight="1" x14ac:dyDescent="0.25"/>
    <row r="842" ht="15" customHeight="1" x14ac:dyDescent="0.25"/>
    <row r="843" ht="15" customHeight="1" x14ac:dyDescent="0.25"/>
    <row r="844" ht="18" customHeight="1" x14ac:dyDescent="0.25"/>
    <row r="845" ht="78.75" customHeight="1" x14ac:dyDescent="0.25"/>
    <row r="847" ht="15" customHeight="1" x14ac:dyDescent="0.25"/>
    <row r="849" spans="25:25" ht="78.75" customHeight="1" x14ac:dyDescent="0.25"/>
    <row r="851" spans="25:25" ht="15" customHeight="1" x14ac:dyDescent="0.25"/>
    <row r="855" spans="25:25" ht="15" customHeight="1" x14ac:dyDescent="0.25"/>
    <row r="856" spans="25:25" ht="17.25" customHeight="1" x14ac:dyDescent="0.25"/>
    <row r="858" spans="25:25" ht="22.5" customHeight="1" x14ac:dyDescent="0.25"/>
    <row r="859" spans="25:25" ht="22.5" customHeight="1" x14ac:dyDescent="0.25"/>
    <row r="860" spans="25:25" ht="54.75" customHeight="1" x14ac:dyDescent="0.25"/>
    <row r="861" spans="25:25" x14ac:dyDescent="0.25">
      <c r="Y861" s="217">
        <v>1700000</v>
      </c>
    </row>
    <row r="862" spans="25:25" ht="22.5" customHeight="1" x14ac:dyDescent="0.25"/>
    <row r="863" spans="25:25" ht="22.5" customHeight="1" x14ac:dyDescent="0.25"/>
    <row r="864" spans="25:25" ht="22.5" customHeight="1" x14ac:dyDescent="0.25"/>
    <row r="869" spans="25:32" x14ac:dyDescent="0.25">
      <c r="AB869" s="284"/>
      <c r="AC869" s="284"/>
      <c r="AD869" s="284"/>
      <c r="AE869" s="284"/>
      <c r="AF869" s="284"/>
    </row>
    <row r="870" spans="25:32" x14ac:dyDescent="0.25">
      <c r="AB870" s="284"/>
    </row>
    <row r="871" spans="25:32" ht="15" customHeight="1" x14ac:dyDescent="0.25"/>
    <row r="874" spans="25:32" ht="17.25" customHeight="1" x14ac:dyDescent="0.25">
      <c r="Y874" s="1">
        <v>-22665715</v>
      </c>
      <c r="Z874" s="1">
        <f>Z879+Z944+Z948+Z987+Z1011+Z1015</f>
        <v>6727147</v>
      </c>
      <c r="AA874" s="1">
        <f>AA879+AA944+AA948+AA987+AA1011+AA1015</f>
        <v>-3281824</v>
      </c>
    </row>
    <row r="875" spans="25:32" ht="15.75" customHeight="1" x14ac:dyDescent="0.25">
      <c r="Y875" s="275"/>
    </row>
    <row r="876" spans="25:32" ht="15.75" customHeight="1" x14ac:dyDescent="0.25"/>
    <row r="877" spans="25:32" ht="15" customHeight="1" x14ac:dyDescent="0.25"/>
    <row r="878" spans="25:32" ht="15" customHeight="1" x14ac:dyDescent="0.25"/>
    <row r="879" spans="25:32" x14ac:dyDescent="0.25">
      <c r="Y879" s="1">
        <v>-263883</v>
      </c>
      <c r="Z879" s="1">
        <v>-272853</v>
      </c>
      <c r="AA879" s="1">
        <v>-281824</v>
      </c>
    </row>
    <row r="880" spans="25:32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10" ht="15" customHeight="1" x14ac:dyDescent="0.25"/>
    <row r="911" ht="15" customHeight="1" x14ac:dyDescent="0.25"/>
    <row r="914" ht="15" customHeight="1" x14ac:dyDescent="0.25"/>
    <row r="915" ht="15" customHeight="1" x14ac:dyDescent="0.25"/>
    <row r="919" ht="15" customHeight="1" x14ac:dyDescent="0.25"/>
    <row r="920" ht="15" customHeight="1" x14ac:dyDescent="0.25"/>
    <row r="921" ht="17.25" customHeight="1" x14ac:dyDescent="0.25"/>
    <row r="922" ht="15" customHeight="1" x14ac:dyDescent="0.25"/>
    <row r="923" ht="15" customHeight="1" x14ac:dyDescent="0.25"/>
    <row r="925" ht="15" customHeight="1" x14ac:dyDescent="0.25"/>
    <row r="929" spans="25:27" ht="15" customHeight="1" x14ac:dyDescent="0.25"/>
    <row r="934" spans="25:27" ht="15" customHeight="1" x14ac:dyDescent="0.25"/>
    <row r="943" spans="25:27" ht="21" customHeight="1" x14ac:dyDescent="0.25"/>
    <row r="944" spans="25:27" x14ac:dyDescent="0.25">
      <c r="Y944" s="1">
        <v>-11000000</v>
      </c>
      <c r="Z944" s="1">
        <v>10000000</v>
      </c>
      <c r="AA944" s="1">
        <v>0</v>
      </c>
    </row>
    <row r="945" spans="25:27" x14ac:dyDescent="0.25">
      <c r="Y945" s="275"/>
    </row>
    <row r="947" spans="25:27" ht="21" customHeight="1" x14ac:dyDescent="0.25"/>
    <row r="948" spans="25:27" x14ac:dyDescent="0.25">
      <c r="Y948" s="1">
        <v>-3000000</v>
      </c>
      <c r="Z948" s="1">
        <v>-3000000</v>
      </c>
      <c r="AA948" s="1">
        <v>-3000000</v>
      </c>
    </row>
    <row r="950" spans="25:27" ht="13.5" customHeight="1" x14ac:dyDescent="0.25"/>
    <row r="951" spans="25:27" ht="15" customHeight="1" x14ac:dyDescent="0.25"/>
    <row r="952" spans="25:27" ht="20.25" customHeight="1" x14ac:dyDescent="0.25"/>
    <row r="953" spans="25:27" ht="15" customHeight="1" x14ac:dyDescent="0.25"/>
    <row r="959" spans="25:27" ht="15" customHeight="1" x14ac:dyDescent="0.25"/>
    <row r="960" spans="25:27" ht="15" customHeight="1" x14ac:dyDescent="0.25"/>
    <row r="962" ht="17.2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4.25" customHeight="1" x14ac:dyDescent="0.25"/>
    <row r="969" ht="14.25" customHeight="1" x14ac:dyDescent="0.25"/>
    <row r="970" ht="16.5" customHeight="1" x14ac:dyDescent="0.25"/>
    <row r="971" ht="16.5" customHeight="1" x14ac:dyDescent="0.25"/>
    <row r="975" ht="12.75" customHeight="1" x14ac:dyDescent="0.25"/>
    <row r="976" ht="15" customHeight="1" x14ac:dyDescent="0.25"/>
    <row r="978" spans="25:27" ht="15.75" customHeight="1" x14ac:dyDescent="0.25"/>
    <row r="980" spans="25:27" ht="15.6" customHeight="1" x14ac:dyDescent="0.25"/>
    <row r="981" spans="25:27" ht="13.9" customHeight="1" x14ac:dyDescent="0.25"/>
    <row r="982" spans="25:27" ht="15" customHeight="1" x14ac:dyDescent="0.25"/>
    <row r="983" spans="25:27" ht="15" customHeight="1" x14ac:dyDescent="0.25"/>
    <row r="984" spans="25:27" ht="15" customHeight="1" x14ac:dyDescent="0.25"/>
    <row r="985" spans="25:27" ht="15" customHeight="1" x14ac:dyDescent="0.25"/>
    <row r="987" spans="25:27" x14ac:dyDescent="0.25">
      <c r="Y987" s="1">
        <v>-2500000</v>
      </c>
      <c r="Z987" s="1">
        <v>0</v>
      </c>
      <c r="AA987" s="1">
        <v>0</v>
      </c>
    </row>
    <row r="988" spans="25:27" ht="13.5" customHeight="1" x14ac:dyDescent="0.25">
      <c r="Y988" s="275"/>
    </row>
    <row r="989" spans="25:27" ht="12.75" customHeight="1" x14ac:dyDescent="0.25"/>
    <row r="990" spans="25:27" ht="15" customHeight="1" x14ac:dyDescent="0.25"/>
    <row r="992" spans="25:27" ht="15" customHeight="1" x14ac:dyDescent="0.25"/>
    <row r="993" ht="15" customHeight="1" x14ac:dyDescent="0.25"/>
    <row r="994" ht="15" customHeight="1" x14ac:dyDescent="0.25"/>
    <row r="997" ht="15" customHeight="1" x14ac:dyDescent="0.25"/>
    <row r="998" ht="15" customHeight="1" x14ac:dyDescent="0.25"/>
    <row r="999" ht="15" customHeight="1" x14ac:dyDescent="0.25"/>
    <row r="1000" ht="13.15" customHeight="1" x14ac:dyDescent="0.25"/>
    <row r="1001" ht="16.149999999999999" customHeight="1" x14ac:dyDescent="0.25"/>
    <row r="1002" ht="14.45" customHeight="1" x14ac:dyDescent="0.25"/>
    <row r="1004" ht="15" customHeight="1" x14ac:dyDescent="0.25"/>
    <row r="1005" ht="17.25" customHeight="1" x14ac:dyDescent="0.25"/>
    <row r="1006" ht="15" customHeight="1" x14ac:dyDescent="0.25"/>
    <row r="1011" spans="25:27" x14ac:dyDescent="0.25">
      <c r="Y1011" s="1">
        <v>-401832</v>
      </c>
      <c r="Z1011" s="1">
        <v>0</v>
      </c>
      <c r="AA1011" s="1">
        <v>0</v>
      </c>
    </row>
    <row r="1012" spans="25:27" ht="21" customHeight="1" x14ac:dyDescent="0.25"/>
    <row r="1014" spans="25:27" ht="15" customHeight="1" x14ac:dyDescent="0.25"/>
    <row r="1015" spans="25:27" x14ac:dyDescent="0.25">
      <c r="Y1015" s="1">
        <v>-5500000</v>
      </c>
      <c r="Z1015" s="1">
        <v>0</v>
      </c>
      <c r="AA1015" s="1">
        <v>0</v>
      </c>
    </row>
    <row r="1016" spans="25:27" x14ac:dyDescent="0.25">
      <c r="Y1016" s="275"/>
    </row>
    <row r="1024" spans="25:27" ht="15" customHeight="1" x14ac:dyDescent="0.25"/>
    <row r="1027" ht="15" customHeight="1" x14ac:dyDescent="0.25"/>
    <row r="1029" ht="15" customHeight="1" x14ac:dyDescent="0.25"/>
    <row r="1031" ht="15" customHeight="1" x14ac:dyDescent="0.25"/>
    <row r="1032" ht="46.15" customHeight="1" x14ac:dyDescent="0.25"/>
    <row r="1033" ht="15" customHeight="1" x14ac:dyDescent="0.25"/>
    <row r="1035" ht="15" customHeight="1" x14ac:dyDescent="0.25"/>
    <row r="1038" ht="15" customHeight="1" x14ac:dyDescent="0.25"/>
    <row r="1039" ht="15" customHeight="1" x14ac:dyDescent="0.25"/>
    <row r="1044" spans="28:32" ht="18" customHeight="1" x14ac:dyDescent="0.25"/>
    <row r="1052" spans="28:32" x14ac:dyDescent="0.25">
      <c r="AB1052" s="284"/>
      <c r="AC1052" s="284"/>
      <c r="AD1052" s="284"/>
      <c r="AE1052" s="284"/>
      <c r="AF1052" s="284"/>
    </row>
    <row r="1061" spans="25:27" ht="15.75" customHeight="1" x14ac:dyDescent="0.25"/>
    <row r="1062" spans="25:27" x14ac:dyDescent="0.25">
      <c r="Y1062" s="1">
        <v>-5305977</v>
      </c>
      <c r="Z1062" s="1">
        <f>Z1071+Z1193+Z1290+Z1359</f>
        <v>-3420664</v>
      </c>
      <c r="AA1062" s="1">
        <f>AA1071+AA1193+AA1290+AA1359</f>
        <v>-3732930</v>
      </c>
    </row>
    <row r="1063" spans="25:27" ht="15.75" customHeight="1" x14ac:dyDescent="0.25">
      <c r="Y1063" s="275"/>
    </row>
    <row r="1064" spans="25:27" ht="15" customHeight="1" x14ac:dyDescent="0.25"/>
    <row r="1065" spans="25:27" ht="15" customHeight="1" x14ac:dyDescent="0.25"/>
    <row r="1066" spans="25:27" ht="15" customHeight="1" x14ac:dyDescent="0.25"/>
    <row r="1067" spans="25:27" ht="15" customHeight="1" x14ac:dyDescent="0.25"/>
    <row r="1068" spans="25:27" ht="15" customHeight="1" x14ac:dyDescent="0.25"/>
    <row r="1069" spans="25:27" ht="14.25" customHeight="1" x14ac:dyDescent="0.25"/>
    <row r="1070" spans="25:27" ht="15" customHeight="1" x14ac:dyDescent="0.25"/>
    <row r="1071" spans="25:27" x14ac:dyDescent="0.25">
      <c r="Y1071" s="1">
        <v>-206102</v>
      </c>
      <c r="Z1071" s="1">
        <v>-420664</v>
      </c>
      <c r="AA1071" s="1">
        <v>-732930</v>
      </c>
    </row>
    <row r="1072" spans="25:27" ht="14.25" customHeight="1" x14ac:dyDescent="0.25"/>
    <row r="1073" ht="14.25" customHeight="1" x14ac:dyDescent="0.25"/>
    <row r="1074" ht="15" customHeight="1" x14ac:dyDescent="0.25"/>
    <row r="1075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8" ht="18.75" customHeight="1" x14ac:dyDescent="0.25"/>
    <row r="1089" ht="18" customHeight="1" x14ac:dyDescent="0.25"/>
    <row r="1090" ht="16.5" customHeight="1" x14ac:dyDescent="0.25"/>
    <row r="1091" ht="16.5" customHeight="1" x14ac:dyDescent="0.25"/>
    <row r="1092" ht="16.5" customHeight="1" x14ac:dyDescent="0.25"/>
    <row r="1093" ht="14.25" customHeight="1" x14ac:dyDescent="0.25"/>
    <row r="1094" ht="15.75" customHeight="1" x14ac:dyDescent="0.25"/>
    <row r="1101" ht="17.25" customHeight="1" x14ac:dyDescent="0.25"/>
    <row r="1108" ht="18" customHeight="1" x14ac:dyDescent="0.25"/>
    <row r="1109" ht="16.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6" ht="15" customHeight="1" x14ac:dyDescent="0.25"/>
    <row r="1118" ht="15" customHeight="1" x14ac:dyDescent="0.25"/>
    <row r="1119" ht="15" customHeight="1" x14ac:dyDescent="0.25"/>
    <row r="1121" ht="18.75" customHeight="1" x14ac:dyDescent="0.25"/>
    <row r="1122" ht="15" customHeight="1" x14ac:dyDescent="0.25"/>
    <row r="1123" ht="15" customHeight="1" x14ac:dyDescent="0.25"/>
    <row r="1125" ht="15" customHeight="1" x14ac:dyDescent="0.25"/>
    <row r="1126" ht="15" customHeight="1" x14ac:dyDescent="0.25"/>
    <row r="1131" ht="19.5" customHeight="1" x14ac:dyDescent="0.25"/>
    <row r="1132" ht="14.25" customHeight="1" x14ac:dyDescent="0.25"/>
    <row r="1133" ht="14.25" customHeight="1" x14ac:dyDescent="0.25"/>
    <row r="1138" spans="25:27" x14ac:dyDescent="0.25">
      <c r="Y1138" s="217">
        <v>-1500000</v>
      </c>
      <c r="Z1138" s="1">
        <v>0</v>
      </c>
      <c r="AA1138" s="1">
        <v>0</v>
      </c>
    </row>
    <row r="1146" spans="25:27" ht="13.5" customHeight="1" x14ac:dyDescent="0.25"/>
    <row r="1148" spans="25:27" ht="15" customHeight="1" x14ac:dyDescent="0.25"/>
    <row r="1149" spans="25:27" ht="14.25" customHeight="1" x14ac:dyDescent="0.25"/>
    <row r="1151" spans="25:27" ht="15.75" customHeight="1" x14ac:dyDescent="0.25"/>
    <row r="1154" ht="18" customHeight="1" x14ac:dyDescent="0.25"/>
    <row r="1159" ht="15" customHeight="1" x14ac:dyDescent="0.25"/>
    <row r="1160" ht="0.75" customHeight="1" x14ac:dyDescent="0.25"/>
    <row r="1163" ht="2.25" customHeight="1" x14ac:dyDescent="0.25"/>
    <row r="1170" ht="15" customHeight="1" x14ac:dyDescent="0.25"/>
    <row r="1171" ht="15" customHeight="1" x14ac:dyDescent="0.25"/>
    <row r="1172" ht="15.75" customHeight="1" x14ac:dyDescent="0.25"/>
    <row r="1174" ht="18" customHeight="1" x14ac:dyDescent="0.25"/>
    <row r="1175" ht="17.25" customHeight="1" x14ac:dyDescent="0.25"/>
    <row r="1176" ht="17.25" customHeight="1" x14ac:dyDescent="0.25"/>
    <row r="1177" ht="18" customHeight="1" x14ac:dyDescent="0.25"/>
    <row r="1178" ht="15" customHeight="1" x14ac:dyDescent="0.25"/>
    <row r="1179" ht="15" customHeight="1" x14ac:dyDescent="0.25"/>
    <row r="1183" ht="15" customHeight="1" x14ac:dyDescent="0.25"/>
    <row r="1184" ht="15" customHeight="1" x14ac:dyDescent="0.25"/>
    <row r="1185" spans="25:27" ht="15" customHeight="1" x14ac:dyDescent="0.25"/>
    <row r="1186" spans="25:27" ht="15" customHeight="1" x14ac:dyDescent="0.25"/>
    <row r="1187" spans="25:27" ht="15" customHeight="1" x14ac:dyDescent="0.25"/>
    <row r="1191" spans="25:27" ht="17.25" customHeight="1" x14ac:dyDescent="0.25"/>
    <row r="1193" spans="25:27" x14ac:dyDescent="0.25">
      <c r="Y1193" s="1">
        <v>-1000000</v>
      </c>
      <c r="Z1193" s="1">
        <v>-1000000</v>
      </c>
      <c r="AA1193" s="1">
        <v>-1000000</v>
      </c>
    </row>
    <row r="1196" spans="25:27" ht="15" customHeight="1" x14ac:dyDescent="0.25"/>
    <row r="1197" spans="25:27" ht="12" customHeight="1" x14ac:dyDescent="0.25"/>
    <row r="1198" spans="25:27" ht="15" customHeight="1" x14ac:dyDescent="0.25"/>
    <row r="1204" ht="15" customHeight="1" x14ac:dyDescent="0.25"/>
    <row r="1205" ht="15" customHeight="1" x14ac:dyDescent="0.25"/>
    <row r="1211" ht="15" customHeight="1" x14ac:dyDescent="0.25"/>
    <row r="1212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20" ht="15" customHeight="1" x14ac:dyDescent="0.25"/>
    <row r="1221" ht="15" customHeight="1" x14ac:dyDescent="0.25"/>
    <row r="1222" ht="15" customHeight="1" x14ac:dyDescent="0.25"/>
    <row r="1226" ht="15" customHeight="1" x14ac:dyDescent="0.25"/>
    <row r="1229" ht="15" customHeight="1" x14ac:dyDescent="0.25"/>
    <row r="1230" ht="15" customHeight="1" x14ac:dyDescent="0.25"/>
    <row r="1231" ht="15" customHeight="1" x14ac:dyDescent="0.25"/>
    <row r="1233" ht="15" customHeight="1" x14ac:dyDescent="0.25"/>
    <row r="1234" ht="15" customHeight="1" x14ac:dyDescent="0.25"/>
    <row r="1235" ht="16.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3" ht="26.25" customHeight="1" x14ac:dyDescent="0.25"/>
    <row r="1267" ht="17.25" customHeight="1" x14ac:dyDescent="0.25"/>
    <row r="1268" ht="17.25" customHeight="1" x14ac:dyDescent="0.25"/>
    <row r="1269" ht="17.25" customHeight="1" x14ac:dyDescent="0.25"/>
    <row r="1270" ht="17.25" customHeight="1" x14ac:dyDescent="0.25"/>
    <row r="1271" ht="17.25" customHeight="1" x14ac:dyDescent="0.25"/>
    <row r="1284" spans="25:27" ht="15.75" customHeight="1" x14ac:dyDescent="0.25"/>
    <row r="1285" spans="25:27" ht="17.25" customHeight="1" x14ac:dyDescent="0.25"/>
    <row r="1286" spans="25:27" ht="15.75" customHeight="1" x14ac:dyDescent="0.25"/>
    <row r="1287" spans="25:27" ht="14.25" customHeight="1" x14ac:dyDescent="0.25"/>
    <row r="1288" spans="25:27" ht="16.5" customHeight="1" x14ac:dyDescent="0.25"/>
    <row r="1289" spans="25:27" ht="17.25" customHeight="1" x14ac:dyDescent="0.25"/>
    <row r="1290" spans="25:27" x14ac:dyDescent="0.25">
      <c r="Y1290" s="1">
        <v>-599875</v>
      </c>
      <c r="Z1290" s="1">
        <v>0</v>
      </c>
      <c r="AA1290" s="1">
        <v>0</v>
      </c>
    </row>
    <row r="1291" spans="25:27" ht="18" customHeight="1" x14ac:dyDescent="0.25"/>
    <row r="1292" spans="25:27" ht="16.5" customHeight="1" x14ac:dyDescent="0.25"/>
    <row r="1293" spans="25:27" ht="17.25" customHeight="1" x14ac:dyDescent="0.25"/>
    <row r="1294" spans="25:27" ht="13.5" customHeight="1" x14ac:dyDescent="0.25"/>
    <row r="1295" spans="25:27" ht="13.5" customHeight="1" x14ac:dyDescent="0.25"/>
    <row r="1296" spans="25:27" ht="14.25" customHeight="1" x14ac:dyDescent="0.25"/>
    <row r="1297" ht="15.75" customHeight="1" x14ac:dyDescent="0.25"/>
    <row r="1298" ht="17.25" customHeight="1" x14ac:dyDescent="0.25"/>
    <row r="1299" ht="16.5" customHeight="1" x14ac:dyDescent="0.25"/>
    <row r="1307" ht="17.25" customHeight="1" x14ac:dyDescent="0.25"/>
    <row r="1308" ht="18" customHeight="1" x14ac:dyDescent="0.25"/>
    <row r="1309" ht="15" customHeight="1" x14ac:dyDescent="0.25"/>
    <row r="1310" ht="15.75" customHeight="1" x14ac:dyDescent="0.25"/>
    <row r="1313" ht="17.25" customHeight="1" x14ac:dyDescent="0.25"/>
    <row r="1314" ht="17.25" customHeight="1" x14ac:dyDescent="0.25"/>
    <row r="1315" ht="13.5" customHeight="1" x14ac:dyDescent="0.25"/>
    <row r="1317" ht="37.5" customHeight="1" x14ac:dyDescent="0.25"/>
    <row r="1325" ht="13.5" customHeight="1" x14ac:dyDescent="0.25"/>
    <row r="1329" ht="15.75" customHeight="1" x14ac:dyDescent="0.25"/>
    <row r="1330" ht="0.75" customHeight="1" x14ac:dyDescent="0.25"/>
    <row r="1337" ht="22.5" customHeight="1" x14ac:dyDescent="0.25"/>
    <row r="1338" ht="22.5" customHeight="1" x14ac:dyDescent="0.25"/>
    <row r="1339" ht="16.5" customHeight="1" x14ac:dyDescent="0.25"/>
    <row r="1340" ht="16.5" customHeight="1" x14ac:dyDescent="0.25"/>
    <row r="1343" ht="17.25" customHeight="1" x14ac:dyDescent="0.25"/>
    <row r="1345" spans="25:27" ht="15.75" customHeight="1" x14ac:dyDescent="0.25"/>
    <row r="1347" spans="25:27" ht="0.75" customHeight="1" x14ac:dyDescent="0.25"/>
    <row r="1358" spans="25:27" ht="1.5" customHeight="1" x14ac:dyDescent="0.25"/>
    <row r="1359" spans="25:27" x14ac:dyDescent="0.25">
      <c r="Y1359" s="1">
        <v>-2000000</v>
      </c>
      <c r="Z1359" s="1">
        <v>-2000000</v>
      </c>
      <c r="AA1359" s="1">
        <v>-2000000</v>
      </c>
    </row>
    <row r="1365" ht="22.5" customHeight="1" x14ac:dyDescent="0.25"/>
    <row r="1366" ht="22.5" customHeight="1" x14ac:dyDescent="0.25"/>
    <row r="1369" ht="17.25" customHeight="1" x14ac:dyDescent="0.25"/>
    <row r="1371" ht="15.75" customHeight="1" x14ac:dyDescent="0.25"/>
    <row r="1391" ht="15" customHeight="1" x14ac:dyDescent="0.25"/>
    <row r="1392" ht="13.5" customHeight="1" x14ac:dyDescent="0.25"/>
    <row r="1394" ht="15" customHeight="1" x14ac:dyDescent="0.25"/>
    <row r="1395" ht="12" customHeight="1" x14ac:dyDescent="0.25"/>
    <row r="1396" ht="12.75" customHeight="1" x14ac:dyDescent="0.25"/>
    <row r="1398" ht="15" customHeight="1" x14ac:dyDescent="0.25"/>
    <row r="1402" ht="15" customHeight="1" x14ac:dyDescent="0.25"/>
    <row r="1403" ht="15" customHeight="1" x14ac:dyDescent="0.25"/>
    <row r="1404" ht="18" customHeight="1" x14ac:dyDescent="0.25"/>
    <row r="1405" ht="18" customHeight="1" x14ac:dyDescent="0.25"/>
    <row r="1406" ht="18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5" ht="11.25" customHeight="1" x14ac:dyDescent="0.25"/>
    <row r="1417" ht="15" customHeight="1" x14ac:dyDescent="0.25"/>
    <row r="1418" ht="19.5" customHeight="1" x14ac:dyDescent="0.25"/>
    <row r="1419" ht="19.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7" ht="15" customHeight="1" x14ac:dyDescent="0.25"/>
    <row r="1428" ht="15" customHeight="1" x14ac:dyDescent="0.25"/>
    <row r="1431" ht="17.25" customHeight="1" x14ac:dyDescent="0.25"/>
    <row r="1435" ht="15" customHeight="1" x14ac:dyDescent="0.25"/>
    <row r="1437" ht="6.7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58" ht="15" customHeight="1" x14ac:dyDescent="0.25"/>
    <row r="1459" ht="1.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</sheetData>
  <mergeCells count="7">
    <mergeCell ref="Q1:Q2"/>
    <mergeCell ref="S1:S2"/>
    <mergeCell ref="U1:U2"/>
    <mergeCell ref="W1:W2"/>
    <mergeCell ref="X1:X2"/>
    <mergeCell ref="T1:T2"/>
    <mergeCell ref="V1:V2"/>
  </mergeCells>
  <pageMargins left="0" right="0" top="0" bottom="0" header="0.31496062992125984" footer="0.31496062992125984"/>
  <pageSetup paperSize="8" scale="70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07625</vt:lpstr>
      <vt:lpstr>'07625'!Print_Titles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Franić Marina</dc:creator>
  <cp:lastModifiedBy>Franić Marina</cp:lastModifiedBy>
  <dcterms:created xsi:type="dcterms:W3CDTF">2025-01-17T08:02:58Z</dcterms:created>
  <dcterms:modified xsi:type="dcterms:W3CDTF">2025-06-05T07:15:42Z</dcterms:modified>
</cp:coreProperties>
</file>